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30.xml" ContentType="application/vnd.openxmlformats-officedocument.drawingml.chart+xml"/>
  <Override PartName="/xl/drawings/drawing33.xml" ContentType="application/vnd.openxmlformats-officedocument.drawing+xml"/>
  <Override PartName="/xl/tables/table1.xml" ContentType="application/vnd.openxmlformats-officedocument.spreadsheetml.table+xml"/>
  <Override PartName="/xl/charts/chart31.xml" ContentType="application/vnd.openxmlformats-officedocument.drawingml.chart+xml"/>
  <Override PartName="/xl/drawings/drawing34.xml" ContentType="application/vnd.openxmlformats-officedocument.drawing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6220" yWindow="450" windowWidth="19440" windowHeight="10710" tabRatio="980"/>
  </bookViews>
  <sheets>
    <sheet name="fig 3.1" sheetId="1" r:id="rId1"/>
    <sheet name="fig 3.2" sheetId="2" r:id="rId2"/>
    <sheet name="Tab 3.1" sheetId="3" r:id="rId3"/>
    <sheet name="fig 3.3" sheetId="4" r:id="rId4"/>
    <sheet name="fig 3.4" sheetId="5" r:id="rId5"/>
    <sheet name="fig 3.5" sheetId="6" r:id="rId6"/>
    <sheet name="fig 3.6" sheetId="7" r:id="rId7"/>
    <sheet name="fig 3.7" sheetId="8" r:id="rId8"/>
    <sheet name="fig 3.8" sheetId="9" r:id="rId9"/>
    <sheet name="fig 4.1" sheetId="38" r:id="rId10"/>
    <sheet name="fig 4.2" sheetId="39" r:id="rId11"/>
    <sheet name="fig 4.3" sheetId="32" r:id="rId12"/>
    <sheet name="fig 4.4" sheetId="33" r:id="rId13"/>
    <sheet name="fig 4.5" sheetId="34" r:id="rId14"/>
    <sheet name="fig 4.6" sheetId="35" r:id="rId15"/>
    <sheet name="fig 4.7" sheetId="36" r:id="rId16"/>
    <sheet name="tab 5.1" sheetId="10" r:id="rId17"/>
    <sheet name="fig 5.1" sheetId="11" r:id="rId18"/>
    <sheet name="fig 5.2" sheetId="12" r:id="rId19"/>
    <sheet name="fig 5.3" sheetId="13" r:id="rId20"/>
    <sheet name="tab 5.2" sheetId="31" r:id="rId21"/>
    <sheet name="fig 5.4" sheetId="14" r:id="rId22"/>
    <sheet name="tab 5.3" sheetId="15" r:id="rId23"/>
    <sheet name="fig 5.5" sheetId="16" r:id="rId24"/>
    <sheet name="fig 5.6" sheetId="17" r:id="rId25"/>
    <sheet name="fig 5.7" sheetId="18" r:id="rId26"/>
    <sheet name="tab 5.4" sheetId="19" r:id="rId27"/>
    <sheet name="Fig 5.8" sheetId="20" r:id="rId28"/>
    <sheet name="Fig 5.9" sheetId="21" r:id="rId29"/>
    <sheet name="Fig 5.10" sheetId="22" r:id="rId30"/>
    <sheet name="tab 5.5" sheetId="23" r:id="rId31"/>
    <sheet name="fig 5.11" sheetId="24" r:id="rId32"/>
    <sheet name="fig 5.12" sheetId="25" r:id="rId33"/>
    <sheet name="fig 6.1" sheetId="26" r:id="rId34"/>
    <sheet name="fig 6.2" sheetId="27" r:id="rId35"/>
    <sheet name="fig 6.3" sheetId="28" r:id="rId36"/>
    <sheet name="tab 6.1" sheetId="29" r:id="rId37"/>
    <sheet name="fig 6.4" sheetId="30" r:id="rId38"/>
    <sheet name="tab 7.1" sheetId="47" r:id="rId39"/>
    <sheet name="tab 7.2" sheetId="37" r:id="rId40"/>
    <sheet name="tab 7.3" sheetId="40" r:id="rId41"/>
    <sheet name="tab 7.4" sheetId="41" r:id="rId42"/>
    <sheet name="tab 7.5" sheetId="42" r:id="rId43"/>
    <sheet name="tab 7.6" sheetId="43" r:id="rId44"/>
    <sheet name="fig 7.1" sheetId="44" r:id="rId45"/>
    <sheet name="fig 7.2" sheetId="45" r:id="rId46"/>
    <sheet name="tab 7.7" sheetId="46" r:id="rId47"/>
    <sheet name="tab 9.1" sheetId="48" r:id="rId48"/>
    <sheet name="tab 9.2" sheetId="49" r:id="rId49"/>
  </sheets>
  <externalReferences>
    <externalReference r:id="rId50"/>
    <externalReference r:id="rId51"/>
    <externalReference r:id="rId52"/>
    <externalReference r:id="rId53"/>
  </externalReferences>
  <definedNames>
    <definedName name="_ftn1" localSheetId="36">'tab 6.1'!#REF!</definedName>
    <definedName name="_ftnref1" localSheetId="36">'tab 6.1'!#REF!</definedName>
    <definedName name="_Ref351362081" localSheetId="3">'fig 3.3'!$A$1</definedName>
    <definedName name="_Ref355245583" localSheetId="0">'fig 3.1'!$A$1</definedName>
    <definedName name="_Ref511917068" localSheetId="33">'fig 6.1'!$A$1</definedName>
  </definedNames>
  <calcPr calcId="145621"/>
</workbook>
</file>

<file path=xl/calcChain.xml><?xml version="1.0" encoding="utf-8"?>
<calcChain xmlns="http://schemas.openxmlformats.org/spreadsheetml/2006/main">
  <c r="D6" i="39" l="1"/>
  <c r="D7" i="39"/>
  <c r="D8" i="39"/>
  <c r="D9" i="39"/>
  <c r="D10" i="39"/>
  <c r="D11" i="39"/>
  <c r="D12" i="39"/>
  <c r="D13" i="39"/>
  <c r="D14" i="39"/>
  <c r="D15" i="39"/>
  <c r="D5" i="38"/>
  <c r="D7" i="38"/>
  <c r="D11" i="38"/>
  <c r="D10" i="38"/>
  <c r="D9" i="38"/>
  <c r="D12" i="38"/>
  <c r="D8" i="38"/>
  <c r="D14" i="38"/>
  <c r="D13" i="38"/>
  <c r="D15" i="38"/>
  <c r="D16" i="38"/>
  <c r="D17" i="38"/>
  <c r="D6" i="38"/>
  <c r="D5" i="39" l="1"/>
  <c r="D15" i="44" l="1"/>
  <c r="D14" i="44"/>
  <c r="D13" i="44"/>
  <c r="D12" i="44"/>
  <c r="D11" i="44"/>
  <c r="C8" i="44" l="1"/>
  <c r="C7" i="44"/>
  <c r="C6" i="44"/>
  <c r="C5" i="44"/>
  <c r="J62" i="25" l="1"/>
  <c r="I57" i="25"/>
  <c r="L69" i="25" l="1"/>
  <c r="I58" i="25" l="1"/>
  <c r="J58" i="25"/>
  <c r="K58" i="25"/>
  <c r="L58" i="25"/>
  <c r="I59" i="25"/>
  <c r="J59" i="25"/>
  <c r="K59" i="25"/>
  <c r="L59" i="25"/>
  <c r="I60" i="25"/>
  <c r="J60" i="25"/>
  <c r="K60" i="25"/>
  <c r="L60" i="25"/>
  <c r="I61" i="25"/>
  <c r="J61" i="25"/>
  <c r="K61" i="25"/>
  <c r="L61" i="25"/>
  <c r="I62" i="25"/>
  <c r="K62" i="25"/>
  <c r="L62" i="25"/>
  <c r="I63" i="25"/>
  <c r="J63" i="25"/>
  <c r="K63" i="25"/>
  <c r="L63" i="25"/>
  <c r="I64" i="25"/>
  <c r="J64" i="25"/>
  <c r="K64" i="25"/>
  <c r="L64" i="25"/>
  <c r="I65" i="25"/>
  <c r="J65" i="25"/>
  <c r="K65" i="25"/>
  <c r="L65" i="25"/>
  <c r="I66" i="25"/>
  <c r="J66" i="25"/>
  <c r="K66" i="25"/>
  <c r="L66" i="25"/>
  <c r="I67" i="25"/>
  <c r="J67" i="25"/>
  <c r="K67" i="25"/>
  <c r="L67" i="25"/>
  <c r="I68" i="25"/>
  <c r="J68" i="25"/>
  <c r="K68" i="25"/>
  <c r="L68" i="25"/>
  <c r="I69" i="25"/>
  <c r="J69" i="25"/>
  <c r="K69" i="25"/>
  <c r="J57" i="25"/>
  <c r="K57" i="25"/>
  <c r="L57" i="25"/>
  <c r="B7" i="2" l="1"/>
  <c r="D21" i="46" l="1"/>
  <c r="F17" i="46"/>
  <c r="F21" i="46" s="1"/>
  <c r="E17" i="46"/>
  <c r="E21" i="46" s="1"/>
  <c r="D17" i="46"/>
  <c r="C17" i="46"/>
  <c r="C21" i="46" s="1"/>
  <c r="B17" i="46"/>
  <c r="B21" i="46" s="1"/>
  <c r="F4" i="45" l="1"/>
  <c r="F6" i="45" s="1"/>
  <c r="F7" i="45" s="1"/>
  <c r="E4" i="45"/>
  <c r="E6" i="45" s="1"/>
  <c r="E7" i="45" s="1"/>
  <c r="D4" i="45"/>
  <c r="D6" i="45" s="1"/>
  <c r="D7" i="45" s="1"/>
  <c r="C4" i="45"/>
  <c r="C6" i="45" s="1"/>
  <c r="C7" i="45" s="1"/>
  <c r="B4" i="45"/>
  <c r="B6" i="45" s="1"/>
  <c r="B7" i="45" s="1"/>
  <c r="B8" i="45" s="1"/>
  <c r="B15" i="44"/>
  <c r="B14" i="44"/>
  <c r="B13" i="44"/>
  <c r="B12" i="44"/>
  <c r="B11" i="44"/>
  <c r="D10" i="44"/>
  <c r="B10" i="44"/>
  <c r="D9" i="44"/>
  <c r="B9" i="44"/>
  <c r="D8" i="44"/>
  <c r="E8" i="44" s="1"/>
  <c r="E22" i="44" s="1"/>
  <c r="D7" i="44"/>
  <c r="E7" i="44" s="1"/>
  <c r="D22" i="44" s="1"/>
  <c r="D6" i="44"/>
  <c r="D5" i="44"/>
  <c r="E5" i="44" s="1"/>
  <c r="B22" i="44" l="1"/>
  <c r="E6" i="44"/>
  <c r="C22" i="44" s="1"/>
  <c r="C8" i="45"/>
  <c r="D8" i="45" s="1"/>
  <c r="E8" i="45" s="1"/>
  <c r="F8" i="45" s="1"/>
  <c r="I32" i="49" l="1"/>
  <c r="G32" i="49"/>
  <c r="E32" i="49"/>
  <c r="C32" i="49"/>
  <c r="K31" i="49"/>
  <c r="J31" i="49"/>
  <c r="H31" i="49"/>
  <c r="F31" i="49"/>
  <c r="D31" i="49"/>
  <c r="B31" i="49"/>
  <c r="K30" i="49"/>
  <c r="J30" i="49"/>
  <c r="H30" i="49"/>
  <c r="F30" i="49"/>
  <c r="D30" i="49"/>
  <c r="B30" i="49"/>
  <c r="K29" i="49"/>
  <c r="J29" i="49"/>
  <c r="H29" i="49"/>
  <c r="F29" i="49"/>
  <c r="D29" i="49"/>
  <c r="K28" i="49"/>
  <c r="J28" i="49"/>
  <c r="H28" i="49"/>
  <c r="F28" i="49"/>
  <c r="D28" i="49"/>
  <c r="B27" i="49"/>
  <c r="H26" i="49"/>
  <c r="F26" i="49"/>
  <c r="D26" i="49"/>
  <c r="B26" i="49"/>
  <c r="K25" i="49"/>
  <c r="J25" i="49"/>
  <c r="H25" i="49"/>
  <c r="F25" i="49"/>
  <c r="D25" i="49"/>
  <c r="B25" i="49"/>
  <c r="K24" i="49"/>
  <c r="J24" i="49"/>
  <c r="H24" i="49"/>
  <c r="F24" i="49"/>
  <c r="D24" i="49"/>
  <c r="B24" i="49"/>
  <c r="I23" i="49"/>
  <c r="G23" i="49"/>
  <c r="E23" i="49"/>
  <c r="C23" i="49"/>
  <c r="K22" i="49"/>
  <c r="J22" i="49"/>
  <c r="H22" i="49"/>
  <c r="F22" i="49"/>
  <c r="D22" i="49"/>
  <c r="B22" i="49"/>
  <c r="K21" i="49"/>
  <c r="J21" i="49"/>
  <c r="H21" i="49"/>
  <c r="F21" i="49"/>
  <c r="D21" i="49"/>
  <c r="B21" i="49"/>
  <c r="K20" i="49"/>
  <c r="J20" i="49"/>
  <c r="H20" i="49"/>
  <c r="F20" i="49"/>
  <c r="D20" i="49"/>
  <c r="B20" i="49"/>
  <c r="K19" i="49"/>
  <c r="J19" i="49"/>
  <c r="H19" i="49"/>
  <c r="F19" i="49"/>
  <c r="D19" i="49"/>
  <c r="B19" i="49"/>
  <c r="I18" i="49"/>
  <c r="I33" i="49" s="1"/>
  <c r="G18" i="49"/>
  <c r="G33" i="49" s="1"/>
  <c r="E18" i="49"/>
  <c r="E33" i="49" s="1"/>
  <c r="C18" i="49"/>
  <c r="C33" i="49" s="1"/>
  <c r="K17" i="49"/>
  <c r="J17" i="49"/>
  <c r="H17" i="49"/>
  <c r="F17" i="49"/>
  <c r="D17" i="49"/>
  <c r="B17" i="49"/>
  <c r="K16" i="49"/>
  <c r="J16" i="49"/>
  <c r="H16" i="49"/>
  <c r="F16" i="49"/>
  <c r="D16" i="49"/>
  <c r="B16" i="49"/>
  <c r="K15" i="49"/>
  <c r="J15" i="49"/>
  <c r="H15" i="49"/>
  <c r="F15" i="49"/>
  <c r="D15" i="49"/>
  <c r="B15" i="49"/>
  <c r="K14" i="49"/>
  <c r="J14" i="49"/>
  <c r="H14" i="49"/>
  <c r="F14" i="49"/>
  <c r="D14" i="49"/>
  <c r="B14" i="49"/>
  <c r="K13" i="49"/>
  <c r="J13" i="49"/>
  <c r="H13" i="49"/>
  <c r="F13" i="49"/>
  <c r="D13" i="49"/>
  <c r="B13" i="49"/>
  <c r="K12" i="49"/>
  <c r="J12" i="49"/>
  <c r="H12" i="49"/>
  <c r="F12" i="49"/>
  <c r="D12" i="49"/>
  <c r="B12" i="49"/>
  <c r="K11" i="49"/>
  <c r="J11" i="49"/>
  <c r="H11" i="49"/>
  <c r="F11" i="49"/>
  <c r="D11" i="49"/>
  <c r="B11" i="49"/>
  <c r="K10" i="49"/>
  <c r="J10" i="49"/>
  <c r="H10" i="49"/>
  <c r="F10" i="49"/>
  <c r="D10" i="49"/>
  <c r="B10" i="49"/>
  <c r="K9" i="49"/>
  <c r="J9" i="49"/>
  <c r="H9" i="49"/>
  <c r="F9" i="49"/>
  <c r="D9" i="49"/>
  <c r="B9" i="49"/>
  <c r="K8" i="49"/>
  <c r="J8" i="49"/>
  <c r="H8" i="49"/>
  <c r="F8" i="49"/>
  <c r="D8" i="49"/>
  <c r="B8" i="49"/>
  <c r="K7" i="49"/>
  <c r="J7" i="49"/>
  <c r="H7" i="49"/>
  <c r="F7" i="49"/>
  <c r="D7" i="49"/>
  <c r="B7" i="49"/>
  <c r="K6" i="49"/>
  <c r="J6" i="49"/>
  <c r="H6" i="49"/>
  <c r="F6" i="49"/>
  <c r="D6" i="49"/>
  <c r="B6" i="49"/>
  <c r="I32" i="48"/>
  <c r="G32" i="48"/>
  <c r="E32" i="48"/>
  <c r="C32" i="48"/>
  <c r="K31" i="48"/>
  <c r="J31" i="48"/>
  <c r="H31" i="48"/>
  <c r="F31" i="48"/>
  <c r="D31" i="48"/>
  <c r="B31" i="48"/>
  <c r="K30" i="48"/>
  <c r="J30" i="48"/>
  <c r="H30" i="48"/>
  <c r="F30" i="48"/>
  <c r="D30" i="48"/>
  <c r="B30" i="48"/>
  <c r="K29" i="48"/>
  <c r="J29" i="48"/>
  <c r="H29" i="48"/>
  <c r="F29" i="48"/>
  <c r="I23" i="48"/>
  <c r="G23" i="48"/>
  <c r="E23" i="48"/>
  <c r="C23" i="48"/>
  <c r="K22" i="48"/>
  <c r="J22" i="48"/>
  <c r="H22" i="48"/>
  <c r="F22" i="48"/>
  <c r="D22" i="48"/>
  <c r="B22" i="48"/>
  <c r="K21" i="48"/>
  <c r="J21" i="48"/>
  <c r="H21" i="48"/>
  <c r="F21" i="48"/>
  <c r="D21" i="48"/>
  <c r="B21" i="48"/>
  <c r="K20" i="48"/>
  <c r="J20" i="48"/>
  <c r="H20" i="48"/>
  <c r="F20" i="48"/>
  <c r="D20" i="48"/>
  <c r="B20" i="48"/>
  <c r="K19" i="48"/>
  <c r="J19" i="48"/>
  <c r="H19" i="48"/>
  <c r="F19" i="48"/>
  <c r="D19" i="48"/>
  <c r="B19" i="48"/>
  <c r="I18" i="48"/>
  <c r="I33" i="48" s="1"/>
  <c r="G18" i="48"/>
  <c r="G33" i="48" s="1"/>
  <c r="E18" i="48"/>
  <c r="E33" i="48" s="1"/>
  <c r="C18" i="48"/>
  <c r="C33" i="48" s="1"/>
  <c r="K17" i="48"/>
  <c r="J17" i="48"/>
  <c r="H17" i="48"/>
  <c r="F17" i="48"/>
  <c r="D17" i="48"/>
  <c r="B17" i="48"/>
  <c r="K16" i="48"/>
  <c r="J16" i="48"/>
  <c r="H16" i="48"/>
  <c r="F16" i="48"/>
  <c r="D16" i="48"/>
  <c r="B16" i="48"/>
  <c r="K15" i="48"/>
  <c r="J15" i="48"/>
  <c r="H15" i="48"/>
  <c r="F15" i="48"/>
  <c r="D15" i="48"/>
  <c r="B15" i="48"/>
  <c r="K14" i="48"/>
  <c r="J14" i="48"/>
  <c r="H14" i="48"/>
  <c r="F14" i="48"/>
  <c r="D14" i="48"/>
  <c r="B14" i="48"/>
  <c r="K13" i="48"/>
  <c r="J13" i="48"/>
  <c r="H13" i="48"/>
  <c r="F13" i="48"/>
  <c r="D13" i="48"/>
  <c r="B13" i="48"/>
  <c r="K12" i="48"/>
  <c r="J12" i="48"/>
  <c r="H12" i="48"/>
  <c r="F12" i="48"/>
  <c r="D12" i="48"/>
  <c r="B12" i="48"/>
  <c r="K11" i="48"/>
  <c r="J11" i="48"/>
  <c r="H11" i="48"/>
  <c r="F11" i="48"/>
  <c r="D11" i="48"/>
  <c r="B11" i="48"/>
  <c r="K10" i="48"/>
  <c r="J10" i="48"/>
  <c r="H10" i="48"/>
  <c r="F10" i="48"/>
  <c r="D10" i="48"/>
  <c r="B10" i="48"/>
  <c r="K9" i="48"/>
  <c r="J9" i="48"/>
  <c r="H9" i="48"/>
  <c r="F9" i="48"/>
  <c r="D9" i="48"/>
  <c r="B9" i="48"/>
  <c r="K8" i="48"/>
  <c r="J8" i="48"/>
  <c r="H8" i="48"/>
  <c r="F8" i="48"/>
  <c r="D8" i="48"/>
  <c r="B8" i="48"/>
  <c r="K7" i="48"/>
  <c r="J7" i="48"/>
  <c r="H7" i="48"/>
  <c r="F7" i="48"/>
  <c r="D7" i="48"/>
  <c r="B7" i="48"/>
  <c r="K6" i="48"/>
  <c r="J6" i="48"/>
  <c r="H6" i="48"/>
  <c r="F6" i="48"/>
  <c r="D6" i="48"/>
  <c r="B6" i="48"/>
  <c r="I31" i="40"/>
  <c r="K30" i="40"/>
  <c r="M30" i="40" s="1"/>
  <c r="J30" i="40"/>
  <c r="H30" i="40"/>
  <c r="F30" i="40"/>
  <c r="D30" i="40"/>
  <c r="B30" i="40"/>
  <c r="K29" i="40"/>
  <c r="M29" i="40" s="1"/>
  <c r="J29" i="40"/>
  <c r="H29" i="40"/>
  <c r="F29" i="40"/>
  <c r="D29" i="40"/>
  <c r="B29" i="40"/>
  <c r="K28" i="40"/>
  <c r="M28" i="40" s="1"/>
  <c r="J28" i="40"/>
  <c r="H28" i="40"/>
  <c r="F28" i="40"/>
  <c r="D28" i="40"/>
  <c r="K27" i="40"/>
  <c r="M27" i="40" s="1"/>
  <c r="J27" i="40"/>
  <c r="H27" i="40"/>
  <c r="F27" i="40"/>
  <c r="D27" i="40"/>
  <c r="B26" i="40"/>
  <c r="I22" i="40"/>
  <c r="G22" i="40"/>
  <c r="E22" i="40"/>
  <c r="C22" i="40"/>
  <c r="K21" i="40"/>
  <c r="L21" i="40" s="1"/>
  <c r="J21" i="40"/>
  <c r="H21" i="40"/>
  <c r="F21" i="40"/>
  <c r="D21" i="40"/>
  <c r="B21" i="40"/>
  <c r="K20" i="40"/>
  <c r="L20" i="40" s="1"/>
  <c r="J20" i="40"/>
  <c r="H20" i="40"/>
  <c r="F20" i="40"/>
  <c r="D20" i="40"/>
  <c r="B20" i="40"/>
  <c r="K19" i="40"/>
  <c r="L19" i="40" s="1"/>
  <c r="J19" i="40"/>
  <c r="H19" i="40"/>
  <c r="F19" i="40"/>
  <c r="D19" i="40"/>
  <c r="B19" i="40"/>
  <c r="K18" i="40"/>
  <c r="L18" i="40" s="1"/>
  <c r="J18" i="40"/>
  <c r="H18" i="40"/>
  <c r="F18" i="40"/>
  <c r="D18" i="40"/>
  <c r="B18" i="40"/>
  <c r="I17" i="40"/>
  <c r="I32" i="40" s="1"/>
  <c r="G17" i="40"/>
  <c r="E17" i="40"/>
  <c r="C17" i="40"/>
  <c r="K16" i="40"/>
  <c r="L16" i="40" s="1"/>
  <c r="J16" i="40"/>
  <c r="H16" i="40"/>
  <c r="F16" i="40"/>
  <c r="D16" i="40"/>
  <c r="B16" i="40"/>
  <c r="K15" i="40"/>
  <c r="L15" i="40" s="1"/>
  <c r="J15" i="40"/>
  <c r="H15" i="40"/>
  <c r="F15" i="40"/>
  <c r="D15" i="40"/>
  <c r="B15" i="40"/>
  <c r="K14" i="40"/>
  <c r="L14" i="40" s="1"/>
  <c r="J14" i="40"/>
  <c r="H14" i="40"/>
  <c r="F14" i="40"/>
  <c r="D14" i="40"/>
  <c r="B14" i="40"/>
  <c r="K13" i="40"/>
  <c r="L13" i="40" s="1"/>
  <c r="J13" i="40"/>
  <c r="H13" i="40"/>
  <c r="F13" i="40"/>
  <c r="D13" i="40"/>
  <c r="B13" i="40"/>
  <c r="K12" i="40"/>
  <c r="L12" i="40" s="1"/>
  <c r="J12" i="40"/>
  <c r="H12" i="40"/>
  <c r="F12" i="40"/>
  <c r="D12" i="40"/>
  <c r="B12" i="40"/>
  <c r="K11" i="40"/>
  <c r="L11" i="40" s="1"/>
  <c r="J11" i="40"/>
  <c r="H11" i="40"/>
  <c r="F11" i="40"/>
  <c r="D11" i="40"/>
  <c r="B11" i="40"/>
  <c r="K10" i="40"/>
  <c r="L10" i="40" s="1"/>
  <c r="J10" i="40"/>
  <c r="H10" i="40"/>
  <c r="F10" i="40"/>
  <c r="D10" i="40"/>
  <c r="B10" i="40"/>
  <c r="K9" i="40"/>
  <c r="L9" i="40" s="1"/>
  <c r="J9" i="40"/>
  <c r="H9" i="40"/>
  <c r="F9" i="40"/>
  <c r="D9" i="40"/>
  <c r="B9" i="40"/>
  <c r="K8" i="40"/>
  <c r="L8" i="40" s="1"/>
  <c r="J8" i="40"/>
  <c r="H8" i="40"/>
  <c r="F8" i="40"/>
  <c r="D8" i="40"/>
  <c r="B8" i="40"/>
  <c r="K7" i="40"/>
  <c r="L7" i="40" s="1"/>
  <c r="J7" i="40"/>
  <c r="H7" i="40"/>
  <c r="F7" i="40"/>
  <c r="D7" i="40"/>
  <c r="B7" i="40"/>
  <c r="K6" i="40"/>
  <c r="L6" i="40" s="1"/>
  <c r="J6" i="40"/>
  <c r="H6" i="40"/>
  <c r="F6" i="40"/>
  <c r="D6" i="40"/>
  <c r="B6" i="40"/>
  <c r="K5" i="40"/>
  <c r="L5" i="40" s="1"/>
  <c r="J5" i="40"/>
  <c r="H5" i="40"/>
  <c r="F5" i="40"/>
  <c r="D5" i="40"/>
  <c r="B5" i="40"/>
  <c r="I31" i="37"/>
  <c r="G31" i="37"/>
  <c r="E31" i="37"/>
  <c r="C31" i="37"/>
  <c r="K30" i="37"/>
  <c r="M30" i="37" s="1"/>
  <c r="J30" i="37"/>
  <c r="H30" i="37"/>
  <c r="F30" i="37"/>
  <c r="D30" i="37"/>
  <c r="B30" i="37"/>
  <c r="K29" i="37"/>
  <c r="M29" i="37" s="1"/>
  <c r="J29" i="37"/>
  <c r="H29" i="37"/>
  <c r="F29" i="37"/>
  <c r="D29" i="37"/>
  <c r="B29" i="37"/>
  <c r="K28" i="37"/>
  <c r="M28" i="37" s="1"/>
  <c r="J28" i="37"/>
  <c r="H28" i="37"/>
  <c r="F28" i="37"/>
  <c r="D28" i="37"/>
  <c r="K27" i="37"/>
  <c r="M27" i="37" s="1"/>
  <c r="J27" i="37"/>
  <c r="H27" i="37"/>
  <c r="F27" i="37"/>
  <c r="D27" i="37"/>
  <c r="B26" i="37"/>
  <c r="H25" i="37"/>
  <c r="F25" i="37"/>
  <c r="D25" i="37"/>
  <c r="B25" i="37"/>
  <c r="K24" i="37"/>
  <c r="M24" i="37" s="1"/>
  <c r="J24" i="37"/>
  <c r="H24" i="37"/>
  <c r="F24" i="37"/>
  <c r="D24" i="37"/>
  <c r="B24" i="37"/>
  <c r="K23" i="37"/>
  <c r="M23" i="37" s="1"/>
  <c r="J23" i="37"/>
  <c r="H23" i="37"/>
  <c r="F23" i="37"/>
  <c r="D23" i="37"/>
  <c r="B23" i="37"/>
  <c r="K22" i="37"/>
  <c r="M22" i="37" s="1"/>
  <c r="J22" i="37"/>
  <c r="I22" i="37"/>
  <c r="H22" i="37"/>
  <c r="G22" i="37"/>
  <c r="F22" i="37"/>
  <c r="E22" i="37"/>
  <c r="D22" i="37"/>
  <c r="C22" i="37"/>
  <c r="B22" i="37"/>
  <c r="K21" i="37"/>
  <c r="M21" i="37" s="1"/>
  <c r="J21" i="37"/>
  <c r="H21" i="37"/>
  <c r="F21" i="37"/>
  <c r="D21" i="37"/>
  <c r="B21" i="37"/>
  <c r="K20" i="37"/>
  <c r="M20" i="37" s="1"/>
  <c r="J20" i="37"/>
  <c r="H20" i="37"/>
  <c r="F20" i="37"/>
  <c r="D20" i="37"/>
  <c r="B20" i="37"/>
  <c r="K19" i="37"/>
  <c r="M19" i="37" s="1"/>
  <c r="J19" i="37"/>
  <c r="H19" i="37"/>
  <c r="F19" i="37"/>
  <c r="D19" i="37"/>
  <c r="B19" i="37"/>
  <c r="K18" i="37"/>
  <c r="M18" i="37" s="1"/>
  <c r="J18" i="37"/>
  <c r="H18" i="37"/>
  <c r="F18" i="37"/>
  <c r="D18" i="37"/>
  <c r="B18" i="37"/>
  <c r="K17" i="37"/>
  <c r="I17" i="37"/>
  <c r="I32" i="37" s="1"/>
  <c r="G17" i="37"/>
  <c r="E17" i="37"/>
  <c r="C17" i="37"/>
  <c r="K16" i="37"/>
  <c r="M16" i="37" s="1"/>
  <c r="J16" i="37"/>
  <c r="H16" i="37"/>
  <c r="F16" i="37"/>
  <c r="D16" i="37"/>
  <c r="B16" i="37"/>
  <c r="K15" i="37"/>
  <c r="M15" i="37" s="1"/>
  <c r="J15" i="37"/>
  <c r="H15" i="37"/>
  <c r="F15" i="37"/>
  <c r="D15" i="37"/>
  <c r="B15" i="37"/>
  <c r="K14" i="37"/>
  <c r="M14" i="37" s="1"/>
  <c r="J14" i="37"/>
  <c r="H14" i="37"/>
  <c r="F14" i="37"/>
  <c r="D14" i="37"/>
  <c r="B14" i="37"/>
  <c r="K13" i="37"/>
  <c r="M13" i="37" s="1"/>
  <c r="J13" i="37"/>
  <c r="H13" i="37"/>
  <c r="F13" i="37"/>
  <c r="D13" i="37"/>
  <c r="B13" i="37"/>
  <c r="K12" i="37"/>
  <c r="M12" i="37" s="1"/>
  <c r="J12" i="37"/>
  <c r="H12" i="37"/>
  <c r="F12" i="37"/>
  <c r="D12" i="37"/>
  <c r="B12" i="37"/>
  <c r="K11" i="37"/>
  <c r="M11" i="37" s="1"/>
  <c r="J11" i="37"/>
  <c r="H11" i="37"/>
  <c r="F11" i="37"/>
  <c r="D11" i="37"/>
  <c r="B11" i="37"/>
  <c r="K10" i="37"/>
  <c r="M10" i="37" s="1"/>
  <c r="J10" i="37"/>
  <c r="H10" i="37"/>
  <c r="F10" i="37"/>
  <c r="D10" i="37"/>
  <c r="B10" i="37"/>
  <c r="K9" i="37"/>
  <c r="M9" i="37" s="1"/>
  <c r="J9" i="37"/>
  <c r="H9" i="37"/>
  <c r="F9" i="37"/>
  <c r="D9" i="37"/>
  <c r="B9" i="37"/>
  <c r="K8" i="37"/>
  <c r="M8" i="37" s="1"/>
  <c r="J8" i="37"/>
  <c r="H8" i="37"/>
  <c r="F8" i="37"/>
  <c r="D8" i="37"/>
  <c r="B8" i="37"/>
  <c r="K7" i="37"/>
  <c r="M7" i="37" s="1"/>
  <c r="J7" i="37"/>
  <c r="H7" i="37"/>
  <c r="F7" i="37"/>
  <c r="D7" i="37"/>
  <c r="B7" i="37"/>
  <c r="K6" i="37"/>
  <c r="M6" i="37" s="1"/>
  <c r="J6" i="37"/>
  <c r="H6" i="37"/>
  <c r="F6" i="37"/>
  <c r="D6" i="37"/>
  <c r="B6" i="37"/>
  <c r="K5" i="37"/>
  <c r="M5" i="37" s="1"/>
  <c r="J5" i="37"/>
  <c r="H5" i="37"/>
  <c r="F5" i="37"/>
  <c r="D5" i="37"/>
  <c r="B5" i="37"/>
  <c r="H18" i="48" l="1"/>
  <c r="H23" i="49"/>
  <c r="H18" i="49"/>
  <c r="F18" i="49"/>
  <c r="F18" i="48"/>
  <c r="H17" i="40"/>
  <c r="F17" i="40"/>
  <c r="J17" i="37"/>
  <c r="D17" i="37"/>
  <c r="H22" i="40"/>
  <c r="H23" i="48"/>
  <c r="B17" i="37"/>
  <c r="F22" i="40"/>
  <c r="F23" i="48"/>
  <c r="J32" i="48"/>
  <c r="F23" i="49"/>
  <c r="B31" i="40"/>
  <c r="J31" i="40"/>
  <c r="D17" i="40"/>
  <c r="D22" i="40"/>
  <c r="D23" i="48"/>
  <c r="K23" i="48"/>
  <c r="H32" i="48"/>
  <c r="D32" i="48"/>
  <c r="D18" i="49"/>
  <c r="K18" i="49"/>
  <c r="D23" i="49"/>
  <c r="K23" i="49"/>
  <c r="D31" i="37"/>
  <c r="F31" i="40"/>
  <c r="F32" i="49"/>
  <c r="F31" i="37"/>
  <c r="H31" i="40"/>
  <c r="H32" i="49"/>
  <c r="H33" i="49" s="1"/>
  <c r="F17" i="37"/>
  <c r="H31" i="37"/>
  <c r="B17" i="40"/>
  <c r="J17" i="40"/>
  <c r="B22" i="40"/>
  <c r="J22" i="40"/>
  <c r="B18" i="48"/>
  <c r="J18" i="48"/>
  <c r="B23" i="48"/>
  <c r="J23" i="48"/>
  <c r="F32" i="48"/>
  <c r="F33" i="48" s="1"/>
  <c r="B32" i="48"/>
  <c r="B18" i="49"/>
  <c r="J18" i="49"/>
  <c r="B23" i="49"/>
  <c r="J23" i="49"/>
  <c r="B32" i="49"/>
  <c r="J32" i="49"/>
  <c r="H17" i="37"/>
  <c r="B31" i="37"/>
  <c r="J31" i="37"/>
  <c r="D31" i="40"/>
  <c r="D18" i="48"/>
  <c r="K18" i="48"/>
  <c r="D32" i="49"/>
  <c r="K32" i="49"/>
  <c r="K32" i="48"/>
  <c r="M5" i="40"/>
  <c r="M6" i="40"/>
  <c r="M7" i="40"/>
  <c r="M8" i="40"/>
  <c r="M9" i="40"/>
  <c r="M10" i="40"/>
  <c r="M11" i="40"/>
  <c r="M12" i="40"/>
  <c r="M13" i="40"/>
  <c r="M14" i="40"/>
  <c r="M15" i="40"/>
  <c r="M16" i="40"/>
  <c r="M18" i="40"/>
  <c r="M19" i="40"/>
  <c r="M20" i="40"/>
  <c r="M21" i="40"/>
  <c r="L29" i="40"/>
  <c r="L30" i="40"/>
  <c r="K31" i="40"/>
  <c r="K17" i="40"/>
  <c r="K22" i="40"/>
  <c r="L7" i="37"/>
  <c r="L8" i="37"/>
  <c r="L9" i="37"/>
  <c r="L10" i="37"/>
  <c r="L11" i="37"/>
  <c r="L12" i="37"/>
  <c r="L13" i="37"/>
  <c r="L14" i="37"/>
  <c r="L15" i="37"/>
  <c r="L16" i="37"/>
  <c r="L17" i="37"/>
  <c r="L18" i="37"/>
  <c r="L19" i="37"/>
  <c r="L20" i="37"/>
  <c r="L21" i="37"/>
  <c r="L22" i="37"/>
  <c r="L23" i="37"/>
  <c r="L24" i="37"/>
  <c r="K31" i="37"/>
  <c r="L5" i="37"/>
  <c r="L6" i="37"/>
  <c r="M17" i="37"/>
  <c r="L29" i="37"/>
  <c r="L30" i="37"/>
  <c r="J32" i="37" l="1"/>
  <c r="H32" i="40"/>
  <c r="F32" i="37"/>
  <c r="H32" i="37"/>
  <c r="H33" i="48"/>
  <c r="D33" i="49"/>
  <c r="B32" i="37"/>
  <c r="F33" i="49"/>
  <c r="J33" i="48"/>
  <c r="D32" i="37"/>
  <c r="D32" i="40"/>
  <c r="F32" i="40"/>
  <c r="K33" i="49"/>
  <c r="D33" i="48"/>
  <c r="K33" i="48"/>
  <c r="B33" i="48"/>
  <c r="B32" i="40"/>
  <c r="J33" i="49"/>
  <c r="B33" i="49"/>
  <c r="J32" i="40"/>
  <c r="M31" i="40"/>
  <c r="L31" i="40"/>
  <c r="L22" i="40"/>
  <c r="M22" i="40"/>
  <c r="L17" i="40"/>
  <c r="K32" i="40"/>
  <c r="C9" i="44" s="1"/>
  <c r="M17" i="40"/>
  <c r="M31" i="37"/>
  <c r="L31" i="37"/>
  <c r="K32" i="37"/>
  <c r="C10" i="44" l="1"/>
  <c r="E9" i="44"/>
  <c r="F23" i="44" s="1"/>
  <c r="M32" i="40"/>
  <c r="L32" i="40"/>
  <c r="M32" i="37"/>
  <c r="L32" i="37"/>
  <c r="E10" i="44" l="1"/>
  <c r="G23" i="44" s="1"/>
  <c r="C11" i="44"/>
  <c r="G7" i="32"/>
  <c r="C12" i="44" l="1"/>
  <c r="E11" i="44"/>
  <c r="H23" i="44" s="1"/>
  <c r="C13" i="44" l="1"/>
  <c r="E12" i="44"/>
  <c r="I23" i="44" s="1"/>
  <c r="C14" i="44" l="1"/>
  <c r="E13" i="44"/>
  <c r="J23" i="44" s="1"/>
  <c r="C15" i="44" l="1"/>
  <c r="E15" i="44" s="1"/>
  <c r="L23" i="44" s="1"/>
  <c r="E14" i="44"/>
  <c r="K23" i="44" s="1"/>
</calcChain>
</file>

<file path=xl/sharedStrings.xml><?xml version="1.0" encoding="utf-8"?>
<sst xmlns="http://schemas.openxmlformats.org/spreadsheetml/2006/main" count="775" uniqueCount="271">
  <si>
    <t>Driftsutgifter</t>
  </si>
  <si>
    <t>Spesielle driftsutgifter</t>
  </si>
  <si>
    <t>Andre poster u. 440</t>
  </si>
  <si>
    <t>Andre kapitler u. JD</t>
  </si>
  <si>
    <t>Totalsum</t>
  </si>
  <si>
    <t>Politidistrikt</t>
  </si>
  <si>
    <t>Særorgan</t>
  </si>
  <si>
    <t>Andre enheter</t>
  </si>
  <si>
    <t>Endring i mill. kroner</t>
  </si>
  <si>
    <t>Endring i %</t>
  </si>
  <si>
    <t>1. Personell</t>
  </si>
  <si>
    <t>2. Eiendom, bygg, anlegg (EBA)</t>
  </si>
  <si>
    <t>3. Materiell</t>
  </si>
  <si>
    <t>4. Tjenester</t>
  </si>
  <si>
    <t>5. Diverse</t>
  </si>
  <si>
    <t>Agder politidistrikt</t>
  </si>
  <si>
    <t>Finnmark politidistrikt</t>
  </si>
  <si>
    <t>Innlandet politidistrikt</t>
  </si>
  <si>
    <t>Møre og Romsdal politidistrikt</t>
  </si>
  <si>
    <t>Nordland politidistrikt</t>
  </si>
  <si>
    <t>Oslo politidistrikt</t>
  </si>
  <si>
    <t>Sør-vest politidistrikt</t>
  </si>
  <si>
    <t>Sør-øst politidistrikt</t>
  </si>
  <si>
    <t>Troms politidistrikt</t>
  </si>
  <si>
    <t>Trøndelag politidistrikt</t>
  </si>
  <si>
    <t>Vest politidistrikt</t>
  </si>
  <si>
    <t>Øst politidistrikt</t>
  </si>
  <si>
    <t>Gjennomsnitt</t>
  </si>
  <si>
    <t>Særorgan og andre enheter</t>
  </si>
  <si>
    <t>Grensekommissariatet</t>
  </si>
  <si>
    <t>Kripos</t>
  </si>
  <si>
    <t>Nasjonalt ID-senter</t>
  </si>
  <si>
    <t>Politihøgskolen</t>
  </si>
  <si>
    <t>Politidirektoratet</t>
  </si>
  <si>
    <t>Politiets fellestjeneste</t>
  </si>
  <si>
    <t>Politiets IKT-tjeneste</t>
  </si>
  <si>
    <t>Politiets utlendingsenhet</t>
  </si>
  <si>
    <t>Utrykningspolitiet</t>
  </si>
  <si>
    <t>ØKOKRIM</t>
  </si>
  <si>
    <t xml:space="preserve">Sum </t>
  </si>
  <si>
    <t>Prosent av totale EBA-utgifter</t>
  </si>
  <si>
    <t>Husleie</t>
  </si>
  <si>
    <t>Energi</t>
  </si>
  <si>
    <t>Drift</t>
  </si>
  <si>
    <t>Diverse</t>
  </si>
  <si>
    <t>Vedlikehold</t>
  </si>
  <si>
    <t>Driftskostnader telefoni og internett m.m.</t>
  </si>
  <si>
    <t>Maskinvare</t>
  </si>
  <si>
    <t>Programvare</t>
  </si>
  <si>
    <t>Innkjøp av bil</t>
  </si>
  <si>
    <t>Drift og vedlikehold av bil</t>
  </si>
  <si>
    <t>Gjennomsnitt 2009-2017</t>
  </si>
  <si>
    <t>Utrykningspolitiet og Politiets utlendingsenhet</t>
  </si>
  <si>
    <t>Sum politidistrikt, utrykningspolitiet og politiets utlendingsenhet</t>
  </si>
  <si>
    <t>Antall</t>
  </si>
  <si>
    <t>Administrative kjøretøy</t>
  </si>
  <si>
    <t>Patruljebil</t>
  </si>
  <si>
    <t>Alder</t>
  </si>
  <si>
    <t>Prosent av totale utgifter</t>
  </si>
  <si>
    <t>IKT</t>
  </si>
  <si>
    <t>Tolketjenester</t>
  </si>
  <si>
    <t>Administrative konsulenttjenester</t>
  </si>
  <si>
    <t>Legetjenester</t>
  </si>
  <si>
    <t>Andre tjenester</t>
  </si>
  <si>
    <t>Etterforskningstjenester</t>
  </si>
  <si>
    <t>Andre fremmede tjenester</t>
  </si>
  <si>
    <t>Utdanningstjenester</t>
  </si>
  <si>
    <t>Juridiske tjenester</t>
  </si>
  <si>
    <t>Økonomitjenester</t>
  </si>
  <si>
    <t>Andre</t>
  </si>
  <si>
    <t>Totalt</t>
  </si>
  <si>
    <t>Utgifter til lønn, pluss arbeidsgiveravgift, og husleie i prosent av totale driftsutgifter</t>
  </si>
  <si>
    <t>Gjenværende midler etter lønn og husleie, per årsverk i politidistriktene</t>
  </si>
  <si>
    <t>År</t>
  </si>
  <si>
    <t>Kortsiktig handlingsrom</t>
  </si>
  <si>
    <t>Indeks. 2013=100</t>
  </si>
  <si>
    <t>Tallgrunnlag</t>
  </si>
  <si>
    <t>Vekt[1]</t>
  </si>
  <si>
    <t>Etterforskning</t>
  </si>
  <si>
    <t>Antall anmeldelser vektet etter etterforskningstid</t>
  </si>
  <si>
    <t>Beredskap</t>
  </si>
  <si>
    <t xml:space="preserve">Antall hendelser i PO  </t>
  </si>
  <si>
    <t>Sivil rettspleie</t>
  </si>
  <si>
    <t>Alle gjøremål, vektet etter saksbehandlingstid</t>
  </si>
  <si>
    <t>Forvaltning</t>
  </si>
  <si>
    <t>Antall våpen- og pass-søknader</t>
  </si>
  <si>
    <t>Arbeidsportefølje</t>
  </si>
  <si>
    <t>Vektet snitt av indeks</t>
  </si>
  <si>
    <t>Ressurser</t>
  </si>
  <si>
    <t>Driftsutgifter i politidistrikt i faste 2017 kroner</t>
  </si>
  <si>
    <t>Figur 3.5 Driftsutgifter per politidistrikt. Tall i mill. kroner. Faste 2017-kroner. 2016-2017.</t>
  </si>
  <si>
    <t>Tabell 3.1. Driftsutgifter i politiet. 2016-2017. Tall i mill. kroner. Faste 2017-kroner</t>
  </si>
  <si>
    <t>Figur 3.3 Fordeling av politiets driftsutgifter. Prosent. 2017</t>
  </si>
  <si>
    <t>Figur 3.4 Fordeling av politidistriktenes driftsutgifter. Prosent.  2017</t>
  </si>
  <si>
    <t>Figur 3.6 Fordeling av særorganenes driftsutgifter. Prosent. 2017</t>
  </si>
  <si>
    <t>Figur 3.7 Fordeling av andre enheters driftsutgifter. Prosent. 2017</t>
  </si>
  <si>
    <t>Tabell 5.1 EBA-utgifter i politidistrikt, særorgan og andre enheter. 2017</t>
  </si>
  <si>
    <t>Figur 5.1 Utgifter til husleie som andel av totale driftsutgifter per politidistrikt. Prosent. 2017</t>
  </si>
  <si>
    <t>Figur 5.2 Utgifter til husleie per årsverk i politidistrikt. Kroner. 2017</t>
  </si>
  <si>
    <t>Figur 5.3 Andel av driftsutgiftene til husleie i særorganene og andre enheter. Prosent. 2017</t>
  </si>
  <si>
    <t>Tabell 5.2 Materiellutgifter i politidistrikt, særorgan og andre enheter. Tall i mill. kroner. 2017</t>
  </si>
  <si>
    <t>Andel av totale materiellutgifter</t>
  </si>
  <si>
    <t>Sum</t>
  </si>
  <si>
    <t>Figur 5.4. Utgifter til IKT-materiell per årsverk i politidistriktene. 2016-2017. Målt i 2017-kroner.</t>
  </si>
  <si>
    <t>Tabell 5.3. Fordeling av utgifter til IKT-materiell. Prosent. 2017</t>
  </si>
  <si>
    <t>Figur 5.5 Transportutgifter per årsverk i politidistrikt. Kroner. 2017</t>
  </si>
  <si>
    <t xml:space="preserve">Figur 5.6 Utgifter til innkjøp og utgifter til drift og vedlikehold av bil i politidistriktene. 2009-2017. Tall i mill. kroner. Faste 2017-kroner  </t>
  </si>
  <si>
    <t xml:space="preserve">Figur 5.7 Forholdet mellom utgifter til innkjøp av bil versus til drift og vedlikehold i politidistriktene. Gjennomsnitt for perioden 2009-2017 og 2017 </t>
  </si>
  <si>
    <t>Tabell 5.4 Antall og alder for kjøretøy i politiet. Per 31.12.2017.</t>
  </si>
  <si>
    <t xml:space="preserve">Figur 5.8 Fordeling av patruljebiler som funksjon av alder (målt i år) </t>
  </si>
  <si>
    <t>Figur 5.9 Gjennomsnittlig alder på patruljebiler. Per 31.12.2017</t>
  </si>
  <si>
    <t>Figur 5.10 Antall politiårsverk per patruljebil. 2017</t>
  </si>
  <si>
    <t>Tabell 5.5. Tjenesteutgifter i politidistrikt, særorgan og andre enheter. Kroner. 2017</t>
  </si>
  <si>
    <t>Figur 5.11 Andel av de totale utgiftene til IKT-tjenester fordelt på enheter. Prosent 2017</t>
  </si>
  <si>
    <t>Figur 5.12 Tjenesteutgifter per årsverk i politidistriktene. Kroner. 2017</t>
  </si>
  <si>
    <t>Resterende tjenester</t>
  </si>
  <si>
    <t>Figur 6.1 Utgifter til lønn, pluss arbeidsgiveravgift, og husleie i prosent av totale driftsutgifter. Prosent. 2017</t>
  </si>
  <si>
    <t>Figur 6.2 Gjenværende midler etter lønn og husleie, per årsverk i politidistriktene. 2016 og 2017. Faste 2017-kroner.</t>
  </si>
  <si>
    <t>Figur 6.3 Gjenværende midler etter lønn og husleie, per årsverk i politidistriktene. Gjennomsnitt. 2013-2017. Målt i 2017-kroner</t>
  </si>
  <si>
    <t>Tabell 6.1 Politidistriktenes utvikling i arbeidsmengde og reelle handlingsrom. Indeks. 2013-2017.</t>
  </si>
  <si>
    <t xml:space="preserve">Figur 6.4 Det reelle handlingsrommet i politidistriktene. 2013-2017. Indeks 2013=100. </t>
  </si>
  <si>
    <t>Politi</t>
  </si>
  <si>
    <t>Jurist</t>
  </si>
  <si>
    <t>Sivil</t>
  </si>
  <si>
    <t>Figur 4.4 Lønnsutgifter for ulike stillingsgrupper i 2017.</t>
  </si>
  <si>
    <t>Figur 4.5 Overtidsutgifter for ulike stillingsgrupper. Mill. kroner. Faste 2017-kroner. 2016.2017.</t>
  </si>
  <si>
    <t xml:space="preserve">Overtid pr politiårsverk 2016*justert </t>
  </si>
  <si>
    <t>Overtid pr politiårsverk 2016</t>
  </si>
  <si>
    <t>Figur 4.6 Overtidsutgifter per politiårsverk i politidistriktene. Faste 2017-kroner.  2016-2017.</t>
  </si>
  <si>
    <t>Overtid pr årsverk 2016</t>
  </si>
  <si>
    <t>Politets IKT -tjenester</t>
  </si>
  <si>
    <t>Økokrim</t>
  </si>
  <si>
    <t>Figur 4.7 Overtid per årsverk i særorgan og andre enheter. Faste 2017-kroner. 2016-2017.</t>
  </si>
  <si>
    <t>Enhet</t>
  </si>
  <si>
    <t>Personell</t>
  </si>
  <si>
    <t>Personellutgifter andel av driftsutgiftene</t>
  </si>
  <si>
    <t>Gjennomsnitt (Politidistrikt)</t>
  </si>
  <si>
    <t>Gjennomsnitt (Særorgan og andre enheter)</t>
  </si>
  <si>
    <t>Figur 4.2 Personellutgiftenes andel av driftsutgiftene i særorgan og andre enheter. Prosent. 2017.</t>
  </si>
  <si>
    <t>Endring i prosent 2016-2017</t>
  </si>
  <si>
    <t>Politistillinger</t>
  </si>
  <si>
    <t>Juriststillinger</t>
  </si>
  <si>
    <t>Sivile stillinger</t>
  </si>
  <si>
    <t>Tabell 7.1 Antall årsverk i politidistrikt, særorgan og andre enheter fordelt på stillings-kategorier. 2013-2017</t>
  </si>
  <si>
    <t>Tabell 7.2 Antall årsverk totalt fordelt på politidistrikt, særorgan og andre enheter. 2013-2017</t>
  </si>
  <si>
    <t>Endring i prosent 2013-2017 (gjennomsnitt)</t>
  </si>
  <si>
    <t>Endring i prosent 2016-2017 (gjennomsnitt)</t>
  </si>
  <si>
    <t>Per 31.12</t>
  </si>
  <si>
    <t>SUM DISTRIKT</t>
  </si>
  <si>
    <t>KRIPOS</t>
  </si>
  <si>
    <t>SUM SÆRORGAN</t>
  </si>
  <si>
    <t>Namsfogden i Oslo*</t>
  </si>
  <si>
    <t>-</t>
  </si>
  <si>
    <t>Politiets Data- og materielltjeneste                 (delt fra 01.03.2014)</t>
  </si>
  <si>
    <t>Politiets Fellestjenester
(fra 01.03.2014)</t>
  </si>
  <si>
    <t>Politiets IKT-tjenester
(fra 01.03.2014)</t>
  </si>
  <si>
    <t>SUM ANDRE ENHETER</t>
  </si>
  <si>
    <t xml:space="preserve">SUM </t>
  </si>
  <si>
    <t>Endring i prosent 2013-2017</t>
  </si>
  <si>
    <t>Tabell 7.3 Antall politiårsverk fordelt på politidistrikt, særorgan og andre enheter. 2013-2017</t>
  </si>
  <si>
    <t>Endring i dekningsgrad 2013-2017</t>
  </si>
  <si>
    <t>Endring i dekningsgrad 2016-2017</t>
  </si>
  <si>
    <t>SUM POLITIDISTRIKT</t>
  </si>
  <si>
    <t>SUM INKL. SÆRORGAN OG ANDRE ENHETER</t>
  </si>
  <si>
    <t xml:space="preserve">Tabell 7.4. Antall årsverk i politistillinger per 1 000 innbyggere. Politidistrikt. </t>
  </si>
  <si>
    <t>2013 – 2017</t>
  </si>
  <si>
    <t>Tabell 7.5. Antall årsverk totalt per 1 000 innbyggere. Politidistrikt 2013-2017</t>
  </si>
  <si>
    <t>A</t>
  </si>
  <si>
    <t>B</t>
  </si>
  <si>
    <t>C=B/A*100</t>
  </si>
  <si>
    <t>D=A-B</t>
  </si>
  <si>
    <t>E</t>
  </si>
  <si>
    <t>F</t>
  </si>
  <si>
    <t>G=E+F</t>
  </si>
  <si>
    <t>I=D-G</t>
  </si>
  <si>
    <t>År                    Uteksami-nering</t>
  </si>
  <si>
    <t>Opptak PHS (år n-3)</t>
  </si>
  <si>
    <t>Frafall             v/ PHS 
6%</t>
  </si>
  <si>
    <t>Frafall v/PHS        i % - basert på erfaring</t>
  </si>
  <si>
    <t xml:space="preserve">Tilgjengelig fra PHS              </t>
  </si>
  <si>
    <t xml:space="preserve">Avgang Pensjon   </t>
  </si>
  <si>
    <t>Annen avgang i etaten 1)</t>
  </si>
  <si>
    <t>Sum avgang</t>
  </si>
  <si>
    <t>Overskudd studenter PHS</t>
  </si>
  <si>
    <t>Årstall</t>
  </si>
  <si>
    <t>Netto tilgang politi-årsverk</t>
  </si>
  <si>
    <t>Gjsn.tall Politiårs-verk</t>
  </si>
  <si>
    <t>Middels befolk-nignsvekst (per 1. jan)</t>
  </si>
  <si>
    <t xml:space="preserve">Deknings-grad </t>
  </si>
  <si>
    <t>Oppsett for tabell: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</si>
  <si>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</si>
  <si>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</si>
  <si>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</si>
  <si>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</si>
  <si>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</si>
  <si>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</si>
  <si>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</si>
  <si>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</si>
  <si>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</si>
  <si>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</si>
  <si>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</si>
  <si>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Kolonne1</t>
  </si>
  <si>
    <t>Fast</t>
  </si>
  <si>
    <t>Fremskrining</t>
  </si>
  <si>
    <t>Figur 7.1. Fremskrivning av antall politiårsverk per 1 000 innbyggere. 2010 - 2020</t>
  </si>
  <si>
    <t>Tabell 7.6 Fremskriving av nettotilgang på politiårsverk. 2011-2020</t>
  </si>
  <si>
    <t>Fremtidlig behov (politioppbemanning)</t>
  </si>
  <si>
    <t>Årsverkskostnad</t>
  </si>
  <si>
    <t>Årlig kostnad ved oppbemanning</t>
  </si>
  <si>
    <t>Tall i mill kroner</t>
  </si>
  <si>
    <t>Akkumulert</t>
  </si>
  <si>
    <t>Figur 7.2: Årlig merkostnad ved oppbemanning av politiårsverk. Tall i mill. kroner. Faste 2017-kroner. 2018-2020</t>
  </si>
  <si>
    <t>Figur 4.1 Personellutgiftenes andel av driftsutgiftene i politidistriktene. Prosent. 2017.</t>
  </si>
  <si>
    <t>Politibetjent 1</t>
  </si>
  <si>
    <t>Politioverbetjent</t>
  </si>
  <si>
    <t>Rådgiver</t>
  </si>
  <si>
    <t>Seniorrådgiver</t>
  </si>
  <si>
    <t>Påtalejurister</t>
  </si>
  <si>
    <t>Materiell</t>
  </si>
  <si>
    <t xml:space="preserve"> - IKT*</t>
  </si>
  <si>
    <t xml:space="preserve"> - Transport</t>
  </si>
  <si>
    <t xml:space="preserve"> - </t>
  </si>
  <si>
    <t xml:space="preserve"> - Politiutstyr</t>
  </si>
  <si>
    <t xml:space="preserve"> - Kontor</t>
  </si>
  <si>
    <t xml:space="preserve"> - Inventar</t>
  </si>
  <si>
    <t xml:space="preserve"> - Diverse</t>
  </si>
  <si>
    <t>EBA</t>
  </si>
  <si>
    <t>Møte og kurs</t>
  </si>
  <si>
    <t>Reiser</t>
  </si>
  <si>
    <t>Fellestjenester**</t>
  </si>
  <si>
    <t>Investering**</t>
  </si>
  <si>
    <t>Stillingsrelaterte kostnader</t>
  </si>
  <si>
    <t>Lønn</t>
  </si>
  <si>
    <t>Arbeidsgiveravgift</t>
  </si>
  <si>
    <t>Pensjonskostnad</t>
  </si>
  <si>
    <t xml:space="preserve">Tabell 7.7. Anslag på årsverkskostnad for politibetjent 1, politioverbetjent, rådgiver, seniorrådgiver og påtalejurister. Målt i 2017-kroner. </t>
  </si>
  <si>
    <t xml:space="preserve"> Lege</t>
  </si>
  <si>
    <t>Tolk</t>
  </si>
  <si>
    <t>Rest</t>
  </si>
  <si>
    <t>Gj</t>
  </si>
  <si>
    <t>Orginal</t>
  </si>
  <si>
    <t>Jenny redigert</t>
  </si>
  <si>
    <t>Politidistrikt/Særorgan</t>
  </si>
  <si>
    <t>Sør-Vest politidistrikt</t>
  </si>
  <si>
    <t>Sør-Øst politidistrikt</t>
  </si>
  <si>
    <t>Sum politidistrikt</t>
  </si>
  <si>
    <t>Handlingsrom</t>
  </si>
  <si>
    <t>FEIL GAMMEL TABELL</t>
  </si>
  <si>
    <t>Gjennomsnitt (politidistrikt)</t>
  </si>
  <si>
    <t>Oslo politidistrikt*</t>
  </si>
  <si>
    <t>Transport</t>
  </si>
  <si>
    <t>Politiutstyr</t>
  </si>
  <si>
    <t>Kontor</t>
  </si>
  <si>
    <t>Inventar</t>
  </si>
  <si>
    <t>Annonser og profilering</t>
  </si>
  <si>
    <t>Kjøpte varer for videresalg</t>
  </si>
  <si>
    <t>Møre- og Romsdal politidistrikt</t>
  </si>
  <si>
    <t>Møre og Romsdal politidistrikt***</t>
  </si>
  <si>
    <t>Nordland politidistrikt**</t>
  </si>
  <si>
    <t>Troms politidistrikt**</t>
  </si>
  <si>
    <t>Vest politidistrikt***</t>
  </si>
  <si>
    <t>Tabell 9.2 Antall årsverk i sivile stillinger fordelt på politidistrikt og andre enheter. 2013-2017.</t>
  </si>
  <si>
    <t>Tabell 9.1 Antall årsverk i juriststillinger fordelt på politidistrikt og andre enheter. 2013-2017.</t>
  </si>
  <si>
    <t>Figur 3.1 Regnskapsførte utgifter i politi- og lensmannsetaten. Nominelle tall. Tall i mill. kroner. 2008 – 2017</t>
  </si>
  <si>
    <t xml:space="preserve">Figur 3.2 Driftsutgifter i politidistrikter, særorgan og andre enheter i politiet. Faste 2017-kroner. Tall i mill. kroner. 2008-2017 </t>
  </si>
  <si>
    <t>Figur 3.8 Driftsutgifter særorgan og andre enheter. Tall i mill. kroner. Faste 2017-kroner. 2016-2017</t>
  </si>
  <si>
    <t>Figur 4.3 Lønnsutgifter i politiet. Nominelle tall i mill. kroner. 2013-2017</t>
  </si>
  <si>
    <t>Politiets fellestjenester</t>
  </si>
  <si>
    <t>Overtid pr årsverk 2017</t>
  </si>
  <si>
    <t>Gjennomsnitt alder</t>
  </si>
  <si>
    <t>Antall av type 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</si>
</sst>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 &quot;kr&quot;\ * #,##0_ ;_ &quot;kr&quot;\ * \-#,##0_ ;_ &quot;kr&quot;\ * &quot;-&quot;_ ;_ @_ "/>
    <numFmt numFmtId="41" formatCode="_ * #,##0_ ;_ * \-#,##0_ ;_ * &quot;-&quot;_ ;_ @_ 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_ * #,##0_ ;_ * \-#,##0_ ;_ * &quot;-&quot;??_ ;_ @_ "/>
    <numFmt numFmtId="165" formatCode="0.0\ %"/>
    <numFmt numFmtId="166" formatCode="_(* #,##0.00_);_(* \(#,##0.00\);_(* &quot;-&quot;??_);_(@_)"/>
    <numFmt numFmtId="167" formatCode="_(&quot;kr&quot;\ * #,##0.00_);_(&quot;kr&quot;\ * \(#,##0.00\);_(&quot;kr&quot;\ * &quot;-&quot;??_);_(@_)"/>
    <numFmt numFmtId="168" formatCode="#,##0.0"/>
    <numFmt numFmtId="169" formatCode="_ * #,##0.0_ ;_ * \-#,##0.0_ ;_ * &quot;-&quot;??_ ;_ @_ "/>
    <numFmt numFmtId="170" formatCode="[$-414]d/\ mmmm\ yyyy;@"/>
    <numFmt numFmtId="171" formatCode="0.0"/>
    <numFmt numFmtId="172" formatCode="#,##0_ ;\-#,##0\ "/>
    <numFmt numFmtId="173" formatCode="_ * #,##0.0000_ ;_ * \-#,##0.0000_ ;_ * &quot;-&quot;??_ ;_ @_ "/>
    <numFmt numFmtId="174" formatCode="#,##0.0000"/>
  </numFmts>
  <fonts count="1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1"/>
      <color indexed="8"/>
      <name val="Verdana"/>
      <family val="2"/>
    </font>
    <font>
      <sz val="11"/>
      <color indexed="8"/>
      <name val="Calibri"/>
      <family val="2"/>
    </font>
    <font>
      <sz val="11"/>
      <color indexed="9"/>
      <name val="Verdana"/>
      <family val="2"/>
    </font>
    <font>
      <sz val="11"/>
      <color indexed="9"/>
      <name val="Calibri"/>
      <family val="2"/>
    </font>
    <font>
      <b/>
      <sz val="11"/>
      <color indexed="52"/>
      <name val="Verdana"/>
      <family val="2"/>
    </font>
    <font>
      <b/>
      <sz val="11"/>
      <color indexed="52"/>
      <name val="Calibri"/>
      <family val="2"/>
    </font>
    <font>
      <sz val="11"/>
      <color indexed="20"/>
      <name val="Verdana"/>
      <family val="2"/>
    </font>
    <font>
      <sz val="11"/>
      <color indexed="20"/>
      <name val="Calibri"/>
      <family val="2"/>
    </font>
    <font>
      <i/>
      <sz val="11"/>
      <color indexed="23"/>
      <name val="Verdana"/>
      <family val="2"/>
    </font>
    <font>
      <i/>
      <sz val="11"/>
      <color indexed="23"/>
      <name val="Calibri"/>
      <family val="2"/>
    </font>
    <font>
      <sz val="11"/>
      <color indexed="17"/>
      <name val="Verdana"/>
      <family val="2"/>
    </font>
    <font>
      <sz val="11"/>
      <color indexed="17"/>
      <name val="Calibri"/>
      <family val="2"/>
    </font>
    <font>
      <u/>
      <sz val="11"/>
      <color indexed="18"/>
      <name val="Calibri"/>
      <family val="2"/>
    </font>
    <font>
      <u/>
      <sz val="11"/>
      <color rgb="FF002D96"/>
      <name val="Calibri"/>
      <family val="2"/>
      <scheme val="minor"/>
    </font>
    <font>
      <sz val="11"/>
      <color indexed="62"/>
      <name val="Verdana"/>
      <family val="2"/>
    </font>
    <font>
      <sz val="11"/>
      <color indexed="62"/>
      <name val="Calibri"/>
      <family val="2"/>
    </font>
    <font>
      <sz val="11"/>
      <color indexed="61"/>
      <name val="Calibri"/>
      <family val="2"/>
    </font>
    <font>
      <sz val="11"/>
      <color indexed="60"/>
      <name val="Calibri"/>
      <family val="2"/>
    </font>
    <font>
      <sz val="11"/>
      <color indexed="52"/>
      <name val="Verdana"/>
      <family val="2"/>
    </font>
    <font>
      <sz val="11"/>
      <color indexed="52"/>
      <name val="Calibri"/>
      <family val="2"/>
    </font>
    <font>
      <b/>
      <sz val="11"/>
      <color indexed="9"/>
      <name val="Verdana"/>
      <family val="2"/>
    </font>
    <font>
      <b/>
      <sz val="11"/>
      <color indexed="9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rgb="FF000000"/>
      <name val="Calibri"/>
      <family val="2"/>
    </font>
    <font>
      <sz val="11"/>
      <color indexed="60"/>
      <name val="Verdana"/>
      <family val="2"/>
    </font>
    <font>
      <sz val="11"/>
      <color indexed="19"/>
      <name val="Calibri"/>
      <family val="2"/>
    </font>
    <font>
      <b/>
      <sz val="15"/>
      <color indexed="56"/>
      <name val="Verdana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1"/>
      <name val="Calibri"/>
      <family val="2"/>
    </font>
    <font>
      <b/>
      <sz val="13"/>
      <color indexed="56"/>
      <name val="Verdana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1"/>
      <name val="Calibri"/>
      <family val="2"/>
    </font>
    <font>
      <b/>
      <sz val="11"/>
      <color indexed="56"/>
      <name val="Verdana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1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8"/>
      <color indexed="61"/>
      <name val="Cambria"/>
      <family val="2"/>
    </font>
    <font>
      <b/>
      <sz val="11"/>
      <color indexed="8"/>
      <name val="Verdana"/>
      <family val="2"/>
    </font>
    <font>
      <b/>
      <sz val="11"/>
      <color indexed="8"/>
      <name val="Calibri"/>
      <family val="2"/>
    </font>
    <font>
      <b/>
      <sz val="11"/>
      <color indexed="63"/>
      <name val="Verdana"/>
      <family val="2"/>
    </font>
    <font>
      <b/>
      <sz val="11"/>
      <color indexed="63"/>
      <name val="Calibri"/>
      <family val="2"/>
    </font>
    <font>
      <sz val="11"/>
      <color indexed="10"/>
      <name val="Verdana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Georgia"/>
      <family val="1"/>
    </font>
    <font>
      <sz val="9"/>
      <color rgb="FF000000"/>
      <name val="Calibri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10"/>
      <name val="Arial"/>
      <family val="2"/>
    </font>
    <font>
      <i/>
      <sz val="10"/>
      <color theme="1"/>
      <name val="Georgia"/>
      <family val="1"/>
    </font>
    <font>
      <i/>
      <sz val="8"/>
      <color theme="1"/>
      <name val="Georgia"/>
      <family val="1"/>
    </font>
    <font>
      <sz val="12"/>
      <color rgb="FF000000"/>
      <name val="Garamond"/>
      <family val="1"/>
    </font>
    <font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i/>
      <sz val="12"/>
      <color rgb="FF000000"/>
      <name val="Garamond"/>
      <family val="1"/>
    </font>
    <font>
      <b/>
      <i/>
      <sz val="10"/>
      <color theme="1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1"/>
      <name val="Georgia"/>
      <family val="1"/>
    </font>
    <font>
      <i/>
      <sz val="11"/>
      <color rgb="FFFF0000"/>
      <name val="Georgia"/>
      <family val="1"/>
    </font>
    <font>
      <i/>
      <sz val="10"/>
      <color rgb="FFFF0000"/>
      <name val="Georgia"/>
      <family val="1"/>
    </font>
    <font>
      <i/>
      <sz val="10"/>
      <color rgb="FF000000"/>
      <name val="Georgia"/>
      <family val="1"/>
    </font>
  </fonts>
  <fills count="7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63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0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60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0"/>
      </top>
      <bottom style="double">
        <color indexed="60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8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0" fontId="1" fillId="0" borderId="0"/>
    <xf numFmtId="0" fontId="19" fillId="0" borderId="0"/>
    <xf numFmtId="43" fontId="19" fillId="0" borderId="0" applyFont="0" applyFill="0" applyBorder="0" applyAlignment="0" applyProtection="0"/>
    <xf numFmtId="0" fontId="1" fillId="0" borderId="0"/>
    <xf numFmtId="0" fontId="18" fillId="0" borderId="0"/>
    <xf numFmtId="0" fontId="1" fillId="0" borderId="0"/>
    <xf numFmtId="0" fontId="18" fillId="0" borderId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6" borderId="0" applyNumberFormat="0" applyBorder="0" applyAlignment="0" applyProtection="0"/>
    <xf numFmtId="0" fontId="26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39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1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37" borderId="0" applyNumberFormat="0" applyBorder="0" applyAlignment="0" applyProtection="0"/>
    <xf numFmtId="0" fontId="26" fillId="45" borderId="0" applyNumberFormat="0" applyBorder="0" applyAlignment="0" applyProtection="0"/>
    <xf numFmtId="0" fontId="26" fillId="38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37" borderId="0" applyNumberFormat="0" applyBorder="0" applyAlignment="0" applyProtection="0"/>
    <xf numFmtId="0" fontId="26" fillId="46" borderId="0" applyNumberFormat="0" applyBorder="0" applyAlignment="0" applyProtection="0"/>
    <xf numFmtId="0" fontId="26" fillId="38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50" borderId="0" applyNumberFormat="0" applyBorder="0" applyAlignment="0" applyProtection="0"/>
    <xf numFmtId="0" fontId="26" fillId="43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37" borderId="0" applyNumberFormat="0" applyBorder="0" applyAlignment="0" applyProtection="0"/>
    <xf numFmtId="0" fontId="26" fillId="46" borderId="0" applyNumberFormat="0" applyBorder="0" applyAlignment="0" applyProtection="0"/>
    <xf numFmtId="0" fontId="26" fillId="38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40" borderId="0" applyNumberFormat="0" applyBorder="0" applyAlignment="0" applyProtection="0"/>
    <xf numFmtId="0" fontId="26" fillId="5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2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8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0" borderId="0" applyNumberFormat="0" applyBorder="0" applyAlignment="0" applyProtection="0"/>
    <xf numFmtId="0" fontId="28" fillId="54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40" borderId="0" applyNumberFormat="0" applyBorder="0" applyAlignment="0" applyProtection="0"/>
    <xf numFmtId="0" fontId="28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29" fillId="50" borderId="11" applyNumberFormat="0" applyAlignment="0" applyProtection="0"/>
    <xf numFmtId="0" fontId="29" fillId="50" borderId="11" applyNumberFormat="0" applyAlignment="0" applyProtection="0"/>
    <xf numFmtId="0" fontId="30" fillId="50" borderId="11" applyNumberFormat="0" applyAlignment="0" applyProtection="0"/>
    <xf numFmtId="0" fontId="30" fillId="44" borderId="11" applyNumberFormat="0" applyAlignment="0" applyProtection="0"/>
    <xf numFmtId="0" fontId="30" fillId="50" borderId="11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3" fontId="1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40" borderId="11" applyNumberFormat="0" applyAlignment="0" applyProtection="0"/>
    <xf numFmtId="0" fontId="39" fillId="40" borderId="11" applyNumberFormat="0" applyAlignment="0" applyProtection="0"/>
    <xf numFmtId="0" fontId="40" fillId="40" borderId="11" applyNumberFormat="0" applyAlignment="0" applyProtection="0"/>
    <xf numFmtId="0" fontId="41" fillId="40" borderId="11" applyNumberFormat="0" applyAlignment="0" applyProtection="0"/>
    <xf numFmtId="0" fontId="40" fillId="40" borderId="11" applyNumberFormat="0" applyAlignment="0" applyProtection="0"/>
    <xf numFmtId="0" fontId="42" fillId="40" borderId="11" applyNumberFormat="0" applyAlignment="0" applyProtection="0"/>
    <xf numFmtId="0" fontId="9" fillId="5" borderId="4" applyNumberFormat="0" applyAlignment="0" applyProtection="0"/>
    <xf numFmtId="0" fontId="43" fillId="0" borderId="12" applyNumberFormat="0" applyFill="0" applyAlignment="0" applyProtection="0"/>
    <xf numFmtId="0" fontId="43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5" fillId="56" borderId="13" applyNumberFormat="0" applyAlignment="0" applyProtection="0"/>
    <xf numFmtId="0" fontId="45" fillId="56" borderId="13" applyNumberFormat="0" applyAlignment="0" applyProtection="0"/>
    <xf numFmtId="0" fontId="46" fillId="56" borderId="13" applyNumberFormat="0" applyAlignment="0" applyProtection="0"/>
    <xf numFmtId="0" fontId="46" fillId="56" borderId="14" applyNumberFormat="0" applyAlignment="0" applyProtection="0"/>
    <xf numFmtId="0" fontId="46" fillId="56" borderId="13" applyNumberFormat="0" applyAlignment="0" applyProtection="0"/>
    <xf numFmtId="0" fontId="12" fillId="0" borderId="6" applyNumberFormat="0" applyFill="0" applyAlignment="0" applyProtection="0"/>
    <xf numFmtId="0" fontId="22" fillId="42" borderId="15" applyNumberFormat="0" applyFont="0" applyAlignment="0" applyProtection="0"/>
    <xf numFmtId="0" fontId="22" fillId="42" borderId="15" applyNumberFormat="0" applyFont="0" applyAlignment="0" applyProtection="0"/>
    <xf numFmtId="0" fontId="22" fillId="42" borderId="15" applyNumberFormat="0" applyFont="0" applyAlignment="0" applyProtection="0"/>
    <xf numFmtId="0" fontId="22" fillId="42" borderId="15" applyNumberFormat="0" applyFont="0" applyAlignment="0" applyProtection="0"/>
    <xf numFmtId="0" fontId="22" fillId="42" borderId="15" applyNumberFormat="0" applyFont="0" applyAlignment="0" applyProtection="0"/>
    <xf numFmtId="0" fontId="8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22" fillId="0" borderId="0"/>
    <xf numFmtId="0" fontId="48" fillId="0" borderId="0"/>
    <xf numFmtId="0" fontId="22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4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8" borderId="8" applyNumberFormat="0" applyFont="0" applyAlignment="0" applyProtection="0"/>
    <xf numFmtId="0" fontId="1" fillId="8" borderId="8" applyNumberFormat="0" applyFont="0" applyAlignment="0" applyProtection="0"/>
    <xf numFmtId="0" fontId="50" fillId="49" borderId="0" applyNumberFormat="0" applyBorder="0" applyAlignment="0" applyProtection="0"/>
    <xf numFmtId="0" fontId="50" fillId="49" borderId="0" applyNumberFormat="0" applyBorder="0" applyAlignment="0" applyProtection="0"/>
    <xf numFmtId="0" fontId="42" fillId="49" borderId="0" applyNumberFormat="0" applyBorder="0" applyAlignment="0" applyProtection="0"/>
    <xf numFmtId="0" fontId="51" fillId="49" borderId="0" applyNumberFormat="0" applyBorder="0" applyAlignment="0" applyProtection="0"/>
    <xf numFmtId="0" fontId="42" fillId="49" borderId="0" applyNumberFormat="0" applyBorder="0" applyAlignment="0" applyProtection="0"/>
    <xf numFmtId="0" fontId="10" fillId="6" borderId="5" applyNumberFormat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3" fillId="0" borderId="16" applyNumberFormat="0" applyFill="0" applyAlignment="0" applyProtection="0"/>
    <xf numFmtId="0" fontId="55" fillId="0" borderId="18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18" applyNumberFormat="0" applyFill="0" applyAlignment="0" applyProtection="0"/>
    <xf numFmtId="0" fontId="57" fillId="0" borderId="19" applyNumberFormat="0" applyFill="0" applyAlignment="0" applyProtection="0"/>
    <xf numFmtId="0" fontId="59" fillId="0" borderId="16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1" fillId="0" borderId="20" applyNumberFormat="0" applyFill="0" applyAlignment="0" applyProtection="0"/>
    <xf numFmtId="0" fontId="62" fillId="0" borderId="21" applyNumberFormat="0" applyFill="0" applyAlignment="0" applyProtection="0"/>
    <xf numFmtId="0" fontId="61" fillId="0" borderId="20" applyNumberFormat="0" applyFill="0" applyAlignment="0" applyProtection="0"/>
    <xf numFmtId="0" fontId="63" fillId="0" borderId="21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3" applyNumberFormat="0" applyFill="0" applyAlignment="0" applyProtection="0"/>
    <xf numFmtId="0" fontId="68" fillId="0" borderId="22" applyNumberFormat="0" applyFill="0" applyAlignment="0" applyProtection="0"/>
    <xf numFmtId="0" fontId="68" fillId="0" borderId="24" applyNumberFormat="0" applyFill="0" applyAlignment="0" applyProtection="0"/>
    <xf numFmtId="0" fontId="69" fillId="50" borderId="25" applyNumberFormat="0" applyAlignment="0" applyProtection="0"/>
    <xf numFmtId="0" fontId="69" fillId="50" borderId="25" applyNumberFormat="0" applyAlignment="0" applyProtection="0"/>
    <xf numFmtId="0" fontId="70" fillId="50" borderId="25" applyNumberFormat="0" applyAlignment="0" applyProtection="0"/>
    <xf numFmtId="0" fontId="68" fillId="44" borderId="26" applyNumberFormat="0" applyAlignment="0" applyProtection="0"/>
    <xf numFmtId="0" fontId="70" fillId="50" borderId="25" applyNumberFormat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57" borderId="0" applyNumberFormat="0" applyBorder="0" applyAlignment="0" applyProtection="0"/>
    <xf numFmtId="0" fontId="28" fillId="38" borderId="0" applyNumberFormat="0" applyBorder="0" applyAlignment="0" applyProtection="0"/>
    <xf numFmtId="0" fontId="28" fillId="37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60" borderId="0" applyNumberFormat="0" applyBorder="0" applyAlignment="0" applyProtection="0"/>
    <xf numFmtId="0" fontId="28" fillId="54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166" fontId="22" fillId="0" borderId="0" applyFont="0" applyFill="0" applyBorder="0" applyAlignment="0" applyProtection="0"/>
    <xf numFmtId="0" fontId="22" fillId="0" borderId="0"/>
    <xf numFmtId="0" fontId="26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70" fontId="22" fillId="0" borderId="0"/>
    <xf numFmtId="170" fontId="1" fillId="0" borderId="0"/>
    <xf numFmtId="170" fontId="1" fillId="0" borderId="0"/>
    <xf numFmtId="17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22" fillId="0" borderId="0"/>
    <xf numFmtId="0" fontId="22" fillId="0" borderId="0"/>
    <xf numFmtId="0" fontId="1" fillId="0" borderId="0"/>
    <xf numFmtId="9" fontId="19" fillId="0" borderId="0" applyFont="0" applyFill="0" applyBorder="0" applyAlignment="0" applyProtection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17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22" fillId="0" borderId="0"/>
    <xf numFmtId="17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43" fontId="22" fillId="0" borderId="0" applyFont="0" applyFill="0" applyBorder="0" applyAlignment="0" applyProtection="0"/>
    <xf numFmtId="0" fontId="22" fillId="0" borderId="0"/>
    <xf numFmtId="0" fontId="18" fillId="0" borderId="0"/>
    <xf numFmtId="0" fontId="19" fillId="0" borderId="0"/>
    <xf numFmtId="43" fontId="22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18" fillId="0" borderId="0"/>
    <xf numFmtId="0" fontId="22" fillId="0" borderId="0"/>
    <xf numFmtId="0" fontId="18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0" fontId="1" fillId="0" borderId="0"/>
    <xf numFmtId="17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/>
    <xf numFmtId="43" fontId="1" fillId="0" borderId="0" applyFont="0" applyFill="0" applyBorder="0" applyAlignment="0" applyProtection="0"/>
    <xf numFmtId="0" fontId="18" fillId="0" borderId="0"/>
    <xf numFmtId="170" fontId="1" fillId="0" borderId="0"/>
    <xf numFmtId="9" fontId="19" fillId="0" borderId="0" applyFont="0" applyFill="0" applyBorder="0" applyAlignment="0" applyProtection="0"/>
    <xf numFmtId="0" fontId="18" fillId="0" borderId="0"/>
    <xf numFmtId="170" fontId="22" fillId="0" borderId="0"/>
    <xf numFmtId="43" fontId="22" fillId="0" borderId="0" applyFont="0" applyFill="0" applyBorder="0" applyAlignment="0" applyProtection="0"/>
    <xf numFmtId="170" fontId="1" fillId="0" borderId="0"/>
    <xf numFmtId="0" fontId="22" fillId="0" borderId="0"/>
    <xf numFmtId="0" fontId="22" fillId="0" borderId="0"/>
    <xf numFmtId="0" fontId="1" fillId="0" borderId="0"/>
    <xf numFmtId="43" fontId="1" fillId="0" borderId="0" applyFont="0" applyFill="0" applyBorder="0" applyAlignment="0" applyProtection="0"/>
    <xf numFmtId="170" fontId="1" fillId="0" borderId="0"/>
    <xf numFmtId="0" fontId="22" fillId="0" borderId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0" fontId="22" fillId="0" borderId="0"/>
    <xf numFmtId="0" fontId="84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" fillId="0" borderId="0"/>
    <xf numFmtId="170" fontId="22" fillId="0" borderId="0"/>
    <xf numFmtId="170" fontId="22" fillId="0" borderId="0"/>
    <xf numFmtId="9" fontId="1" fillId="0" borderId="0" applyFont="0" applyFill="0" applyBorder="0" applyAlignment="0" applyProtection="0"/>
    <xf numFmtId="0" fontId="26" fillId="0" borderId="0"/>
    <xf numFmtId="0" fontId="22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2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70" fontId="1" fillId="0" borderId="0"/>
    <xf numFmtId="170" fontId="1" fillId="0" borderId="0"/>
    <xf numFmtId="9" fontId="1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99" fillId="0" borderId="0"/>
    <xf numFmtId="0" fontId="99" fillId="0" borderId="0"/>
    <xf numFmtId="0" fontId="99" fillId="0" borderId="0"/>
    <xf numFmtId="0" fontId="49" fillId="8" borderId="8" applyNumberFormat="0" applyFont="0" applyAlignment="0" applyProtection="0"/>
    <xf numFmtId="0" fontId="22" fillId="0" borderId="0"/>
    <xf numFmtId="0" fontId="22" fillId="0" borderId="0"/>
    <xf numFmtId="0" fontId="99" fillId="0" borderId="0"/>
    <xf numFmtId="0" fontId="1" fillId="0" borderId="0"/>
    <xf numFmtId="43" fontId="99" fillId="0" borderId="0" applyFont="0" applyFill="0" applyBorder="0" applyAlignment="0" applyProtection="0"/>
    <xf numFmtId="0" fontId="101" fillId="0" borderId="0"/>
    <xf numFmtId="0" fontId="101" fillId="0" borderId="0"/>
    <xf numFmtId="9" fontId="101" fillId="0" borderId="0" applyFont="0" applyFill="0" applyBorder="0" applyAlignment="0" applyProtection="0"/>
    <xf numFmtId="0" fontId="99" fillId="0" borderId="0"/>
    <xf numFmtId="0" fontId="101" fillId="0" borderId="0"/>
    <xf numFmtId="0" fontId="99" fillId="0" borderId="0"/>
    <xf numFmtId="43" fontId="99" fillId="0" borderId="0" applyFont="0" applyFill="0" applyBorder="0" applyAlignment="0" applyProtection="0"/>
    <xf numFmtId="0" fontId="99" fillId="0" borderId="0"/>
  </cellStyleXfs>
  <cellXfs count="471">
    <xf numFmtId="0" fontId="0" fillId="0" borderId="0" xfId="0"/>
    <xf numFmtId="0" fontId="18" fillId="35" borderId="10" xfId="43" applyFill="1" applyBorder="1"/>
    <xf numFmtId="0" fontId="24" fillId="0" borderId="10" xfId="43" applyFont="1" applyFill="1" applyBorder="1"/>
    <xf numFmtId="3" fontId="9" fillId="0" borderId="10" xfId="10" applyNumberFormat="1" applyFill="1" applyBorder="1"/>
    <xf numFmtId="164" fontId="9" fillId="0" borderId="10" xfId="10" applyNumberFormat="1" applyFill="1" applyBorder="1"/>
    <xf numFmtId="49" fontId="16" fillId="35" borderId="10" xfId="43" applyNumberFormat="1" applyFont="1" applyFill="1" applyBorder="1"/>
    <xf numFmtId="164" fontId="18" fillId="0" borderId="10" xfId="44" applyNumberFormat="1" applyFont="1" applyBorder="1"/>
    <xf numFmtId="164" fontId="18" fillId="0" borderId="10" xfId="1" applyNumberFormat="1" applyFont="1" applyBorder="1" applyAlignment="1">
      <alignment horizontal="left"/>
    </xf>
    <xf numFmtId="0" fontId="0" fillId="0" borderId="0" xfId="0"/>
    <xf numFmtId="0" fontId="19" fillId="0" borderId="0" xfId="1014" applyFill="1" applyAlignment="1">
      <alignment horizontal="left" indent="1"/>
    </xf>
    <xf numFmtId="0" fontId="77" fillId="0" borderId="28" xfId="0" applyFont="1" applyBorder="1" applyAlignment="1">
      <alignment vertical="center"/>
    </xf>
    <xf numFmtId="164" fontId="19" fillId="0" borderId="0" xfId="1" applyNumberFormat="1" applyFont="1"/>
    <xf numFmtId="0" fontId="77" fillId="0" borderId="0" xfId="0" applyFont="1" applyAlignment="1">
      <alignment vertical="center" wrapText="1"/>
    </xf>
    <xf numFmtId="0" fontId="18" fillId="0" borderId="0" xfId="1459"/>
    <xf numFmtId="0" fontId="21" fillId="0" borderId="29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10" xfId="1009" applyFont="1" applyBorder="1"/>
    <xf numFmtId="43" fontId="0" fillId="0" borderId="0" xfId="0" applyNumberFormat="1"/>
    <xf numFmtId="9" fontId="81" fillId="0" borderId="30" xfId="0" applyNumberFormat="1" applyFont="1" applyBorder="1" applyAlignment="1">
      <alignment horizontal="center" vertical="center"/>
    </xf>
    <xf numFmtId="9" fontId="82" fillId="0" borderId="30" xfId="0" applyNumberFormat="1" applyFont="1" applyBorder="1" applyAlignment="1">
      <alignment horizontal="center" vertical="center"/>
    </xf>
    <xf numFmtId="3" fontId="80" fillId="0" borderId="30" xfId="0" applyNumberFormat="1" applyFont="1" applyBorder="1" applyAlignment="1">
      <alignment horizontal="left" vertical="center"/>
    </xf>
    <xf numFmtId="0" fontId="80" fillId="0" borderId="29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3" fontId="21" fillId="0" borderId="30" xfId="0" applyNumberFormat="1" applyFont="1" applyBorder="1" applyAlignment="1">
      <alignment horizontal="left" vertical="center"/>
    </xf>
    <xf numFmtId="0" fontId="79" fillId="0" borderId="29" xfId="0" applyFont="1" applyBorder="1" applyAlignment="1">
      <alignment horizontal="left" vertical="center"/>
    </xf>
    <xf numFmtId="0" fontId="80" fillId="0" borderId="27" xfId="0" applyFont="1" applyBorder="1" applyAlignment="1">
      <alignment horizontal="left" vertical="center"/>
    </xf>
    <xf numFmtId="0" fontId="80" fillId="0" borderId="27" xfId="0" applyFont="1" applyBorder="1" applyAlignment="1">
      <alignment horizontal="right" vertical="center"/>
    </xf>
    <xf numFmtId="0" fontId="79" fillId="0" borderId="28" xfId="0" applyFont="1" applyBorder="1" applyAlignment="1">
      <alignment horizontal="left" vertical="center"/>
    </xf>
    <xf numFmtId="2" fontId="18" fillId="0" borderId="10" xfId="1006" applyNumberFormat="1" applyBorder="1"/>
    <xf numFmtId="0" fontId="19" fillId="0" borderId="29" xfId="0" applyFont="1" applyBorder="1" applyAlignment="1">
      <alignment horizontal="left" vertical="center"/>
    </xf>
    <xf numFmtId="3" fontId="81" fillId="0" borderId="30" xfId="0" applyNumberFormat="1" applyFont="1" applyBorder="1" applyAlignment="1">
      <alignment horizontal="center" vertical="center"/>
    </xf>
    <xf numFmtId="9" fontId="20" fillId="0" borderId="30" xfId="0" applyNumberFormat="1" applyFont="1" applyBorder="1" applyAlignment="1">
      <alignment horizontal="right" vertical="center"/>
    </xf>
    <xf numFmtId="0" fontId="73" fillId="35" borderId="10" xfId="242" applyFont="1" applyFill="1" applyBorder="1"/>
    <xf numFmtId="0" fontId="74" fillId="35" borderId="10" xfId="242" applyFont="1" applyFill="1" applyBorder="1"/>
    <xf numFmtId="0" fontId="73" fillId="0" borderId="10" xfId="242" applyFont="1" applyFill="1" applyBorder="1"/>
    <xf numFmtId="164" fontId="18" fillId="0" borderId="10" xfId="49" applyNumberFormat="1" applyBorder="1"/>
    <xf numFmtId="164" fontId="18" fillId="0" borderId="10" xfId="44" applyNumberFormat="1" applyFont="1" applyBorder="1"/>
    <xf numFmtId="0" fontId="19" fillId="0" borderId="10" xfId="1014" applyBorder="1" applyAlignment="1">
      <alignment horizontal="left" indent="1"/>
    </xf>
    <xf numFmtId="0" fontId="18" fillId="0" borderId="10" xfId="998" applyBorder="1"/>
    <xf numFmtId="0" fontId="23" fillId="34" borderId="10" xfId="998" applyFont="1" applyFill="1" applyBorder="1"/>
    <xf numFmtId="0" fontId="18" fillId="0" borderId="10" xfId="1459" applyBorder="1"/>
    <xf numFmtId="3" fontId="82" fillId="0" borderId="30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center"/>
    </xf>
    <xf numFmtId="9" fontId="19" fillId="0" borderId="30" xfId="0" applyNumberFormat="1" applyFont="1" applyBorder="1" applyAlignment="1">
      <alignment horizontal="right" vertical="center"/>
    </xf>
    <xf numFmtId="0" fontId="83" fillId="0" borderId="30" xfId="0" applyFont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164" fontId="18" fillId="0" borderId="10" xfId="44" applyNumberFormat="1" applyFont="1" applyBorder="1" applyAlignment="1">
      <alignment horizontal="left"/>
    </xf>
    <xf numFmtId="164" fontId="18" fillId="0" borderId="10" xfId="1" applyNumberFormat="1" applyFont="1" applyBorder="1"/>
    <xf numFmtId="164" fontId="18" fillId="0" borderId="10" xfId="1007" applyNumberFormat="1" applyBorder="1"/>
    <xf numFmtId="165" fontId="18" fillId="0" borderId="10" xfId="1000" applyNumberFormat="1" applyBorder="1"/>
    <xf numFmtId="165" fontId="18" fillId="0" borderId="10" xfId="996" applyNumberFormat="1" applyBorder="1"/>
    <xf numFmtId="0" fontId="18" fillId="0" borderId="10" xfId="996" applyBorder="1" applyAlignment="1">
      <alignment horizontal="left" indent="1"/>
    </xf>
    <xf numFmtId="0" fontId="23" fillId="34" borderId="0" xfId="1028" applyFont="1" applyFill="1" applyBorder="1"/>
    <xf numFmtId="1" fontId="18" fillId="0" borderId="10" xfId="990" applyNumberFormat="1" applyBorder="1"/>
    <xf numFmtId="0" fontId="74" fillId="35" borderId="10" xfId="695" applyFont="1" applyFill="1" applyBorder="1"/>
    <xf numFmtId="0" fontId="74" fillId="35" borderId="10" xfId="179" applyNumberFormat="1" applyFont="1" applyFill="1" applyBorder="1"/>
    <xf numFmtId="0" fontId="73" fillId="0" borderId="10" xfId="695" applyFont="1" applyBorder="1" applyAlignment="1">
      <alignment horizontal="left"/>
    </xf>
    <xf numFmtId="0" fontId="73" fillId="0" borderId="10" xfId="695" applyFont="1" applyFill="1" applyBorder="1" applyAlignment="1">
      <alignment horizontal="left"/>
    </xf>
    <xf numFmtId="0" fontId="19" fillId="0" borderId="0" xfId="1001" applyFont="1"/>
    <xf numFmtId="165" fontId="19" fillId="0" borderId="10" xfId="1001" applyNumberFormat="1" applyBorder="1"/>
    <xf numFmtId="0" fontId="75" fillId="34" borderId="10" xfId="1001" applyFont="1" applyFill="1" applyBorder="1"/>
    <xf numFmtId="0" fontId="18" fillId="0" borderId="0" xfId="1459" applyAlignment="1">
      <alignment horizontal="left"/>
    </xf>
    <xf numFmtId="49" fontId="18" fillId="0" borderId="10" xfId="44" applyNumberFormat="1" applyFont="1" applyBorder="1"/>
    <xf numFmtId="0" fontId="0" fillId="0" borderId="0" xfId="0"/>
    <xf numFmtId="0" fontId="18" fillId="0" borderId="10" xfId="1006" applyBorder="1"/>
    <xf numFmtId="0" fontId="76" fillId="0" borderId="30" xfId="0" applyFont="1" applyBorder="1" applyAlignment="1">
      <alignment horizontal="center" vertical="center"/>
    </xf>
    <xf numFmtId="1" fontId="18" fillId="0" borderId="10" xfId="1026" applyNumberFormat="1" applyBorder="1"/>
    <xf numFmtId="0" fontId="1" fillId="35" borderId="10" xfId="702" applyFill="1" applyBorder="1"/>
    <xf numFmtId="0" fontId="16" fillId="35" borderId="10" xfId="702" applyFont="1" applyFill="1" applyBorder="1"/>
    <xf numFmtId="0" fontId="1" fillId="0" borderId="10" xfId="702" applyFill="1" applyBorder="1"/>
    <xf numFmtId="0" fontId="0" fillId="0" borderId="10" xfId="0" applyBorder="1" applyAlignment="1">
      <alignment horizontal="left"/>
    </xf>
    <xf numFmtId="0" fontId="85" fillId="0" borderId="0" xfId="0" applyFont="1"/>
    <xf numFmtId="49" fontId="0" fillId="0" borderId="10" xfId="0" applyNumberFormat="1" applyBorder="1"/>
    <xf numFmtId="164" fontId="20" fillId="0" borderId="10" xfId="1" applyNumberFormat="1" applyFont="1" applyBorder="1"/>
    <xf numFmtId="10" fontId="18" fillId="0" borderId="10" xfId="44" applyNumberFormat="1" applyFont="1" applyBorder="1"/>
    <xf numFmtId="0" fontId="85" fillId="0" borderId="0" xfId="0" applyFont="1" applyAlignment="1">
      <alignment horizontal="justify" vertical="center"/>
    </xf>
    <xf numFmtId="2" fontId="0" fillId="0" borderId="10" xfId="0" applyNumberFormat="1" applyBorder="1"/>
    <xf numFmtId="0" fontId="86" fillId="0" borderId="10" xfId="0" applyFont="1" applyBorder="1" applyAlignment="1">
      <alignment vertical="center"/>
    </xf>
    <xf numFmtId="164" fontId="75" fillId="34" borderId="10" xfId="1" applyNumberFormat="1" applyFont="1" applyFill="1" applyBorder="1"/>
    <xf numFmtId="0" fontId="0" fillId="0" borderId="10" xfId="0" applyBorder="1"/>
    <xf numFmtId="0" fontId="85" fillId="0" borderId="0" xfId="0" applyFont="1" applyAlignment="1">
      <alignment vertical="center"/>
    </xf>
    <xf numFmtId="0" fontId="0" fillId="0" borderId="0" xfId="0"/>
    <xf numFmtId="0" fontId="0" fillId="0" borderId="10" xfId="0" applyNumberFormat="1" applyBorder="1"/>
    <xf numFmtId="0" fontId="85" fillId="0" borderId="0" xfId="0" applyFont="1" applyAlignment="1">
      <alignment horizontal="left" vertical="center"/>
    </xf>
    <xf numFmtId="43" fontId="0" fillId="0" borderId="10" xfId="1" applyFont="1" applyBorder="1"/>
    <xf numFmtId="164" fontId="19" fillId="0" borderId="10" xfId="1" applyNumberFormat="1" applyFont="1" applyBorder="1"/>
    <xf numFmtId="9" fontId="19" fillId="0" borderId="10" xfId="1009" applyNumberFormat="1" applyBorder="1"/>
    <xf numFmtId="0" fontId="19" fillId="0" borderId="10" xfId="1009" applyBorder="1"/>
    <xf numFmtId="0" fontId="0" fillId="0" borderId="0" xfId="0"/>
    <xf numFmtId="10" fontId="0" fillId="0" borderId="10" xfId="0" applyNumberFormat="1" applyBorder="1"/>
    <xf numFmtId="0" fontId="0" fillId="0" borderId="10" xfId="0" applyBorder="1"/>
    <xf numFmtId="164" fontId="0" fillId="0" borderId="10" xfId="1" applyNumberFormat="1" applyFont="1" applyBorder="1"/>
    <xf numFmtId="0" fontId="0" fillId="0" borderId="10" xfId="0" applyBorder="1"/>
    <xf numFmtId="0" fontId="26" fillId="0" borderId="10" xfId="1485" applyBorder="1"/>
    <xf numFmtId="0" fontId="68" fillId="0" borderId="10" xfId="1485" applyFont="1" applyBorder="1"/>
    <xf numFmtId="0" fontId="68" fillId="0" borderId="10" xfId="1485" applyFont="1" applyFill="1" applyBorder="1"/>
    <xf numFmtId="3" fontId="26" fillId="0" borderId="10" xfId="1485" applyNumberFormat="1" applyBorder="1"/>
    <xf numFmtId="3" fontId="26" fillId="0" borderId="10" xfId="1485" applyNumberFormat="1" applyFill="1" applyBorder="1"/>
    <xf numFmtId="3" fontId="0" fillId="0" borderId="10" xfId="0" applyNumberFormat="1" applyBorder="1"/>
    <xf numFmtId="165" fontId="0" fillId="0" borderId="0" xfId="1484" applyNumberFormat="1" applyFont="1"/>
    <xf numFmtId="9" fontId="0" fillId="0" borderId="0" xfId="1484" applyFont="1"/>
    <xf numFmtId="1" fontId="0" fillId="0" borderId="0" xfId="0" applyNumberFormat="1" applyFill="1"/>
    <xf numFmtId="0" fontId="16" fillId="0" borderId="0" xfId="0" applyFont="1"/>
    <xf numFmtId="0" fontId="0" fillId="0" borderId="0" xfId="0" applyFill="1"/>
    <xf numFmtId="164" fontId="0" fillId="0" borderId="0" xfId="0" applyNumberFormat="1" applyFill="1"/>
    <xf numFmtId="0" fontId="0" fillId="0" borderId="0" xfId="0" applyAlignment="1">
      <alignment horizontal="left"/>
    </xf>
    <xf numFmtId="0" fontId="0" fillId="35" borderId="10" xfId="0" applyFill="1" applyBorder="1"/>
    <xf numFmtId="9" fontId="0" fillId="0" borderId="0" xfId="0" applyNumberFormat="1" applyFill="1"/>
    <xf numFmtId="3" fontId="0" fillId="0" borderId="0" xfId="0" applyNumberFormat="1"/>
    <xf numFmtId="0" fontId="16" fillId="63" borderId="10" xfId="0" applyFont="1" applyFill="1" applyBorder="1" applyAlignment="1">
      <alignment wrapText="1"/>
    </xf>
    <xf numFmtId="0" fontId="0" fillId="35" borderId="10" xfId="0" applyFill="1" applyBorder="1" applyAlignment="1">
      <alignment wrapText="1"/>
    </xf>
    <xf numFmtId="0" fontId="0" fillId="0" borderId="37" xfId="0" applyBorder="1"/>
    <xf numFmtId="0" fontId="19" fillId="0" borderId="29" xfId="0" applyFont="1" applyBorder="1" applyAlignment="1">
      <alignment vertical="center"/>
    </xf>
    <xf numFmtId="3" fontId="19" fillId="0" borderId="30" xfId="0" applyNumberFormat="1" applyFont="1" applyBorder="1" applyAlignment="1">
      <alignment horizontal="right" vertical="center"/>
    </xf>
    <xf numFmtId="3" fontId="87" fillId="64" borderId="30" xfId="0" applyNumberFormat="1" applyFont="1" applyFill="1" applyBorder="1" applyAlignment="1">
      <alignment horizontal="right" vertical="center"/>
    </xf>
    <xf numFmtId="0" fontId="0" fillId="0" borderId="29" xfId="0" applyBorder="1"/>
    <xf numFmtId="0" fontId="19" fillId="0" borderId="10" xfId="0" applyFont="1" applyBorder="1" applyAlignment="1">
      <alignment vertical="center"/>
    </xf>
    <xf numFmtId="0" fontId="0" fillId="0" borderId="0" xfId="0" applyBorder="1"/>
    <xf numFmtId="0" fontId="88" fillId="0" borderId="0" xfId="0" applyFont="1" applyAlignment="1">
      <alignment vertical="top" wrapText="1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3" fontId="0" fillId="0" borderId="10" xfId="0" applyNumberFormat="1" applyFont="1" applyFill="1" applyBorder="1" applyAlignment="1">
      <alignment horizontal="right" vertical="top"/>
    </xf>
    <xf numFmtId="9" fontId="89" fillId="0" borderId="10" xfId="1484" applyFont="1" applyBorder="1" applyAlignment="1">
      <alignment horizontal="right" vertical="top"/>
    </xf>
    <xf numFmtId="9" fontId="89" fillId="0" borderId="10" xfId="1484" applyFont="1" applyFill="1" applyBorder="1" applyAlignment="1">
      <alignment horizontal="right" vertical="top"/>
    </xf>
    <xf numFmtId="0" fontId="89" fillId="0" borderId="10" xfId="0" applyFont="1" applyBorder="1" applyAlignment="1">
      <alignment horizontal="left" vertical="top"/>
    </xf>
    <xf numFmtId="3" fontId="89" fillId="0" borderId="10" xfId="0" applyNumberFormat="1" applyFont="1" applyBorder="1" applyAlignment="1">
      <alignment horizontal="right" vertical="top"/>
    </xf>
    <xf numFmtId="3" fontId="0" fillId="0" borderId="10" xfId="0" applyNumberFormat="1" applyFont="1" applyBorder="1" applyAlignment="1">
      <alignment horizontal="right" vertical="top"/>
    </xf>
    <xf numFmtId="0" fontId="16" fillId="0" borderId="10" xfId="0" applyFont="1" applyBorder="1" applyAlignment="1">
      <alignment horizontal="left" vertical="top"/>
    </xf>
    <xf numFmtId="3" fontId="90" fillId="0" borderId="10" xfId="0" applyNumberFormat="1" applyFont="1" applyBorder="1" applyAlignment="1">
      <alignment horizontal="center" vertical="top"/>
    </xf>
    <xf numFmtId="9" fontId="90" fillId="0" borderId="10" xfId="1484" applyFont="1" applyBorder="1" applyAlignment="1">
      <alignment horizontal="right" vertical="top"/>
    </xf>
    <xf numFmtId="0" fontId="91" fillId="0" borderId="10" xfId="0" applyFont="1" applyFill="1" applyBorder="1" applyAlignment="1">
      <alignment horizontal="center" vertical="top"/>
    </xf>
    <xf numFmtId="0" fontId="92" fillId="0" borderId="10" xfId="0" applyFont="1" applyBorder="1" applyAlignment="1">
      <alignment horizontal="center" vertical="top" wrapText="1"/>
    </xf>
    <xf numFmtId="0" fontId="91" fillId="0" borderId="10" xfId="0" applyFont="1" applyFill="1" applyBorder="1"/>
    <xf numFmtId="0" fontId="91" fillId="65" borderId="10" xfId="0" applyFont="1" applyFill="1" applyBorder="1"/>
    <xf numFmtId="0" fontId="92" fillId="66" borderId="10" xfId="0" applyFont="1" applyFill="1" applyBorder="1"/>
    <xf numFmtId="0" fontId="92" fillId="0" borderId="10" xfId="0" applyFont="1" applyBorder="1" applyAlignment="1">
      <alignment wrapText="1"/>
    </xf>
    <xf numFmtId="0" fontId="77" fillId="0" borderId="10" xfId="0" applyFont="1" applyFill="1" applyBorder="1"/>
    <xf numFmtId="172" fontId="77" fillId="67" borderId="10" xfId="0" applyNumberFormat="1" applyFont="1" applyFill="1" applyBorder="1"/>
    <xf numFmtId="172" fontId="77" fillId="68" borderId="10" xfId="0" applyNumberFormat="1" applyFont="1" applyFill="1" applyBorder="1"/>
    <xf numFmtId="9" fontId="93" fillId="0" borderId="10" xfId="1484" applyFont="1" applyBorder="1"/>
    <xf numFmtId="0" fontId="92" fillId="0" borderId="10" xfId="0" applyFont="1" applyFill="1" applyBorder="1"/>
    <xf numFmtId="172" fontId="92" fillId="67" borderId="10" xfId="0" applyNumberFormat="1" applyFont="1" applyFill="1" applyBorder="1"/>
    <xf numFmtId="172" fontId="92" fillId="68" borderId="10" xfId="0" applyNumberFormat="1" applyFont="1" applyFill="1" applyBorder="1"/>
    <xf numFmtId="9" fontId="91" fillId="0" borderId="10" xfId="1484" applyFont="1" applyBorder="1"/>
    <xf numFmtId="0" fontId="77" fillId="0" borderId="10" xfId="0" applyFont="1" applyBorder="1"/>
    <xf numFmtId="0" fontId="92" fillId="0" borderId="10" xfId="0" applyFont="1" applyBorder="1"/>
    <xf numFmtId="0" fontId="77" fillId="0" borderId="10" xfId="0" applyFont="1" applyFill="1" applyBorder="1" applyAlignment="1">
      <alignment wrapText="1"/>
    </xf>
    <xf numFmtId="0" fontId="77" fillId="0" borderId="10" xfId="0" applyFont="1" applyFill="1" applyBorder="1" applyAlignment="1">
      <alignment horizontal="left" wrapText="1"/>
    </xf>
    <xf numFmtId="0" fontId="92" fillId="0" borderId="10" xfId="0" applyFont="1" applyBorder="1" applyAlignment="1">
      <alignment horizontal="center" vertical="center" wrapText="1"/>
    </xf>
    <xf numFmtId="0" fontId="91" fillId="65" borderId="10" xfId="0" applyFont="1" applyFill="1" applyBorder="1" applyAlignment="1">
      <alignment horizontal="center"/>
    </xf>
    <xf numFmtId="0" fontId="92" fillId="66" borderId="10" xfId="0" applyFont="1" applyFill="1" applyBorder="1" applyAlignment="1">
      <alignment horizontal="center"/>
    </xf>
    <xf numFmtId="1" fontId="77" fillId="68" borderId="41" xfId="0" applyNumberFormat="1" applyFont="1" applyFill="1" applyBorder="1"/>
    <xf numFmtId="1" fontId="77" fillId="68" borderId="37" xfId="0" applyNumberFormat="1" applyFont="1" applyFill="1" applyBorder="1"/>
    <xf numFmtId="1" fontId="77" fillId="68" borderId="10" xfId="0" applyNumberFormat="1" applyFont="1" applyFill="1" applyBorder="1"/>
    <xf numFmtId="1" fontId="77" fillId="68" borderId="42" xfId="0" applyNumberFormat="1" applyFont="1" applyFill="1" applyBorder="1"/>
    <xf numFmtId="1" fontId="77" fillId="68" borderId="43" xfId="0" applyNumberFormat="1" applyFont="1" applyFill="1" applyBorder="1"/>
    <xf numFmtId="1" fontId="92" fillId="67" borderId="10" xfId="0" applyNumberFormat="1" applyFont="1" applyFill="1" applyBorder="1"/>
    <xf numFmtId="1" fontId="92" fillId="68" borderId="10" xfId="0" applyNumberFormat="1" applyFont="1" applyFill="1" applyBorder="1"/>
    <xf numFmtId="0" fontId="0" fillId="0" borderId="10" xfId="0" applyBorder="1" applyAlignment="1">
      <alignment horizontal="center" vertical="center" wrapText="1"/>
    </xf>
    <xf numFmtId="0" fontId="91" fillId="65" borderId="10" xfId="0" applyFont="1" applyFill="1" applyBorder="1" applyAlignment="1">
      <alignment horizontal="center" vertical="center"/>
    </xf>
    <xf numFmtId="0" fontId="92" fillId="66" borderId="10" xfId="0" applyFont="1" applyFill="1" applyBorder="1" applyAlignment="1">
      <alignment horizontal="center" vertical="center"/>
    </xf>
    <xf numFmtId="2" fontId="0" fillId="67" borderId="10" xfId="0" applyNumberFormat="1" applyFill="1" applyBorder="1"/>
    <xf numFmtId="2" fontId="0" fillId="68" borderId="10" xfId="0" applyNumberFormat="1" applyFill="1" applyBorder="1"/>
    <xf numFmtId="0" fontId="16" fillId="0" borderId="10" xfId="0" applyFont="1" applyBorder="1"/>
    <xf numFmtId="2" fontId="16" fillId="67" borderId="10" xfId="0" applyNumberFormat="1" applyFont="1" applyFill="1" applyBorder="1"/>
    <xf numFmtId="2" fontId="16" fillId="68" borderId="10" xfId="0" applyNumberFormat="1" applyFont="1" applyFill="1" applyBorder="1"/>
    <xf numFmtId="2" fontId="16" fillId="0" borderId="10" xfId="0" applyNumberFormat="1" applyFont="1" applyBorder="1"/>
    <xf numFmtId="0" fontId="89" fillId="0" borderId="10" xfId="0" applyFont="1" applyBorder="1"/>
    <xf numFmtId="2" fontId="89" fillId="67" borderId="10" xfId="0" applyNumberFormat="1" applyFont="1" applyFill="1" applyBorder="1"/>
    <xf numFmtId="2" fontId="89" fillId="68" borderId="10" xfId="0" applyNumberFormat="1" applyFont="1" applyFill="1" applyBorder="1"/>
    <xf numFmtId="2" fontId="89" fillId="0" borderId="10" xfId="0" applyNumberFormat="1" applyFont="1" applyBorder="1"/>
    <xf numFmtId="0" fontId="77" fillId="0" borderId="44" xfId="0" applyFont="1" applyFill="1" applyBorder="1" applyAlignment="1">
      <alignment horizontal="center" vertical="center"/>
    </xf>
    <xf numFmtId="0" fontId="92" fillId="0" borderId="44" xfId="0" applyFont="1" applyFill="1" applyBorder="1" applyAlignment="1">
      <alignment horizontal="center" vertical="center"/>
    </xf>
    <xf numFmtId="0" fontId="92" fillId="0" borderId="44" xfId="0" applyNumberFormat="1" applyFont="1" applyFill="1" applyBorder="1" applyAlignment="1">
      <alignment horizontal="center" vertical="center"/>
    </xf>
    <xf numFmtId="0" fontId="92" fillId="0" borderId="10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2" fontId="77" fillId="0" borderId="41" xfId="0" applyNumberFormat="1" applyFont="1" applyFill="1" applyBorder="1"/>
    <xf numFmtId="2" fontId="77" fillId="0" borderId="10" xfId="0" applyNumberFormat="1" applyFont="1" applyFill="1" applyBorder="1"/>
    <xf numFmtId="2" fontId="77" fillId="0" borderId="44" xfId="0" applyNumberFormat="1" applyFont="1" applyFill="1" applyBorder="1"/>
    <xf numFmtId="2" fontId="89" fillId="0" borderId="44" xfId="0" applyNumberFormat="1" applyFont="1" applyBorder="1"/>
    <xf numFmtId="0" fontId="92" fillId="0" borderId="45" xfId="0" applyFont="1" applyFill="1" applyBorder="1"/>
    <xf numFmtId="2" fontId="77" fillId="0" borderId="46" xfId="0" applyNumberFormat="1" applyFont="1" applyFill="1" applyBorder="1"/>
    <xf numFmtId="2" fontId="89" fillId="0" borderId="46" xfId="0" applyNumberFormat="1" applyFont="1" applyBorder="1"/>
    <xf numFmtId="0" fontId="16" fillId="0" borderId="47" xfId="0" applyFont="1" applyBorder="1" applyAlignment="1">
      <alignment horizontal="left" vertical="top" wrapText="1"/>
    </xf>
    <xf numFmtId="2" fontId="77" fillId="0" borderId="48" xfId="0" applyNumberFormat="1" applyFont="1" applyFill="1" applyBorder="1" applyAlignment="1"/>
    <xf numFmtId="2" fontId="77" fillId="0" borderId="46" xfId="0" applyNumberFormat="1" applyFont="1" applyFill="1" applyBorder="1" applyAlignment="1"/>
    <xf numFmtId="2" fontId="89" fillId="0" borderId="10" xfId="0" applyNumberFormat="1" applyFont="1" applyBorder="1" applyAlignment="1"/>
    <xf numFmtId="2" fontId="89" fillId="0" borderId="46" xfId="0" applyNumberFormat="1" applyFont="1" applyBorder="1" applyAlignment="1"/>
    <xf numFmtId="0" fontId="91" fillId="0" borderId="10" xfId="0" applyFont="1" applyFill="1" applyBorder="1" applyAlignment="1">
      <alignment horizontal="left" vertical="top"/>
    </xf>
    <xf numFmtId="172" fontId="77" fillId="0" borderId="37" xfId="0" applyNumberFormat="1" applyFont="1" applyBorder="1"/>
    <xf numFmtId="3" fontId="77" fillId="0" borderId="10" xfId="0" applyNumberFormat="1" applyFont="1" applyBorder="1"/>
    <xf numFmtId="3" fontId="77" fillId="0" borderId="10" xfId="0" applyNumberFormat="1" applyFont="1" applyFill="1" applyBorder="1"/>
    <xf numFmtId="172" fontId="77" fillId="0" borderId="10" xfId="0" applyNumberFormat="1" applyFont="1" applyBorder="1"/>
    <xf numFmtId="3" fontId="94" fillId="0" borderId="10" xfId="1486" applyNumberFormat="1" applyFont="1" applyBorder="1"/>
    <xf numFmtId="3" fontId="92" fillId="0" borderId="10" xfId="0" applyNumberFormat="1" applyFont="1" applyFill="1" applyBorder="1" applyAlignment="1">
      <alignment horizontal="right"/>
    </xf>
    <xf numFmtId="3" fontId="95" fillId="0" borderId="10" xfId="1486" applyNumberFormat="1" applyFont="1" applyBorder="1"/>
    <xf numFmtId="3" fontId="94" fillId="0" borderId="10" xfId="1486" applyNumberFormat="1" applyFont="1" applyBorder="1" applyAlignment="1">
      <alignment horizontal="right"/>
    </xf>
    <xf numFmtId="172" fontId="77" fillId="0" borderId="10" xfId="0" applyNumberFormat="1" applyFont="1" applyBorder="1" applyAlignment="1">
      <alignment horizontal="right"/>
    </xf>
    <xf numFmtId="3" fontId="96" fillId="0" borderId="10" xfId="0" applyNumberFormat="1" applyFont="1" applyFill="1" applyBorder="1"/>
    <xf numFmtId="172" fontId="92" fillId="0" borderId="37" xfId="0" applyNumberFormat="1" applyFont="1" applyBorder="1"/>
    <xf numFmtId="172" fontId="92" fillId="0" borderId="10" xfId="0" applyNumberFormat="1" applyFont="1" applyBorder="1"/>
    <xf numFmtId="172" fontId="77" fillId="0" borderId="10" xfId="0" applyNumberFormat="1" applyFont="1" applyBorder="1" applyAlignment="1">
      <alignment horizontal="right" vertical="top"/>
    </xf>
    <xf numFmtId="0" fontId="77" fillId="0" borderId="10" xfId="0" applyFont="1" applyFill="1" applyBorder="1" applyAlignment="1">
      <alignment horizontal="left" vertical="top" wrapText="1"/>
    </xf>
    <xf numFmtId="3" fontId="96" fillId="0" borderId="10" xfId="12" applyNumberFormat="1" applyFont="1" applyFill="1" applyBorder="1" applyAlignment="1">
      <alignment horizontal="right"/>
    </xf>
    <xf numFmtId="3" fontId="96" fillId="0" borderId="10" xfId="12" applyNumberFormat="1" applyFont="1" applyFill="1" applyBorder="1"/>
    <xf numFmtId="3" fontId="77" fillId="0" borderId="10" xfId="0" applyNumberFormat="1" applyFont="1" applyFill="1" applyBorder="1" applyAlignment="1">
      <alignment horizontal="right"/>
    </xf>
    <xf numFmtId="0" fontId="77" fillId="0" borderId="10" xfId="0" applyFont="1" applyBorder="1" applyAlignment="1">
      <alignment horizontal="left" vertical="top"/>
    </xf>
    <xf numFmtId="0" fontId="92" fillId="0" borderId="10" xfId="0" applyFont="1" applyBorder="1" applyAlignment="1">
      <alignment horizontal="left" vertical="top"/>
    </xf>
    <xf numFmtId="0" fontId="0" fillId="69" borderId="32" xfId="0" applyFill="1" applyBorder="1" applyAlignment="1"/>
    <xf numFmtId="0" fontId="97" fillId="69" borderId="45" xfId="0" applyFont="1" applyFill="1" applyBorder="1" applyAlignment="1"/>
    <xf numFmtId="0" fontId="97" fillId="69" borderId="48" xfId="0" applyFont="1" applyFill="1" applyBorder="1" applyAlignment="1"/>
    <xf numFmtId="0" fontId="97" fillId="69" borderId="49" xfId="0" applyFont="1" applyFill="1" applyBorder="1" applyAlignment="1"/>
    <xf numFmtId="0" fontId="97" fillId="69" borderId="28" xfId="0" applyFont="1" applyFill="1" applyBorder="1" applyAlignment="1"/>
    <xf numFmtId="0" fontId="24" fillId="69" borderId="29" xfId="0" applyFont="1" applyFill="1" applyBorder="1" applyAlignment="1">
      <alignment vertical="center" wrapText="1"/>
    </xf>
    <xf numFmtId="0" fontId="24" fillId="69" borderId="45" xfId="0" applyFont="1" applyFill="1" applyBorder="1" applyAlignment="1">
      <alignment vertical="center" wrapText="1"/>
    </xf>
    <xf numFmtId="0" fontId="24" fillId="69" borderId="48" xfId="0" applyFont="1" applyFill="1" applyBorder="1" applyAlignment="1">
      <alignment vertical="center" wrapText="1"/>
    </xf>
    <xf numFmtId="0" fontId="24" fillId="69" borderId="49" xfId="0" applyFont="1" applyFill="1" applyBorder="1" applyAlignment="1">
      <alignment vertical="center" wrapText="1"/>
    </xf>
    <xf numFmtId="0" fontId="24" fillId="69" borderId="28" xfId="0" applyFont="1" applyFill="1" applyBorder="1" applyAlignment="1">
      <alignment vertical="center" wrapText="1"/>
    </xf>
    <xf numFmtId="0" fontId="98" fillId="69" borderId="50" xfId="0" applyFont="1" applyFill="1" applyBorder="1" applyAlignment="1">
      <alignment horizontal="center"/>
    </xf>
    <xf numFmtId="1" fontId="98" fillId="67" borderId="51" xfId="0" applyNumberFormat="1" applyFont="1" applyFill="1" applyBorder="1" applyAlignment="1">
      <alignment horizontal="center"/>
    </xf>
    <xf numFmtId="1" fontId="98" fillId="67" borderId="41" xfId="0" applyNumberFormat="1" applyFont="1" applyFill="1" applyBorder="1" applyAlignment="1">
      <alignment horizontal="center" wrapText="1"/>
    </xf>
    <xf numFmtId="2" fontId="98" fillId="67" borderId="41" xfId="0" applyNumberFormat="1" applyFont="1" applyFill="1" applyBorder="1" applyAlignment="1">
      <alignment horizontal="center"/>
    </xf>
    <xf numFmtId="1" fontId="98" fillId="67" borderId="41" xfId="0" applyNumberFormat="1" applyFont="1" applyFill="1" applyBorder="1" applyAlignment="1">
      <alignment horizontal="center"/>
    </xf>
    <xf numFmtId="1" fontId="98" fillId="67" borderId="52" xfId="0" applyNumberFormat="1" applyFont="1" applyFill="1" applyBorder="1" applyAlignment="1">
      <alignment horizontal="center"/>
    </xf>
    <xf numFmtId="0" fontId="98" fillId="69" borderId="53" xfId="0" applyFont="1" applyFill="1" applyBorder="1" applyAlignment="1">
      <alignment horizontal="center"/>
    </xf>
    <xf numFmtId="1" fontId="98" fillId="67" borderId="54" xfId="0" applyNumberFormat="1" applyFont="1" applyFill="1" applyBorder="1" applyAlignment="1">
      <alignment horizontal="center"/>
    </xf>
    <xf numFmtId="1" fontId="98" fillId="67" borderId="10" xfId="0" applyNumberFormat="1" applyFont="1" applyFill="1" applyBorder="1" applyAlignment="1">
      <alignment horizontal="center" wrapText="1"/>
    </xf>
    <xf numFmtId="1" fontId="98" fillId="67" borderId="10" xfId="0" applyNumberFormat="1" applyFont="1" applyFill="1" applyBorder="1" applyAlignment="1">
      <alignment horizontal="center"/>
    </xf>
    <xf numFmtId="0" fontId="98" fillId="67" borderId="10" xfId="0" applyFont="1" applyFill="1" applyBorder="1" applyAlignment="1">
      <alignment horizontal="center"/>
    </xf>
    <xf numFmtId="0" fontId="98" fillId="70" borderId="53" xfId="0" applyFont="1" applyFill="1" applyBorder="1" applyAlignment="1">
      <alignment horizontal="center"/>
    </xf>
    <xf numFmtId="0" fontId="98" fillId="0" borderId="53" xfId="0" applyFont="1" applyFill="1" applyBorder="1" applyAlignment="1">
      <alignment horizontal="center"/>
    </xf>
    <xf numFmtId="1" fontId="98" fillId="68" borderId="54" xfId="0" applyNumberFormat="1" applyFont="1" applyFill="1" applyBorder="1" applyAlignment="1">
      <alignment horizontal="center"/>
    </xf>
    <xf numFmtId="1" fontId="98" fillId="68" borderId="10" xfId="0" applyNumberFormat="1" applyFont="1" applyFill="1" applyBorder="1" applyAlignment="1">
      <alignment horizontal="center" wrapText="1"/>
    </xf>
    <xf numFmtId="1" fontId="98" fillId="68" borderId="10" xfId="0" applyNumberFormat="1" applyFont="1" applyFill="1" applyBorder="1" applyAlignment="1">
      <alignment horizontal="center"/>
    </xf>
    <xf numFmtId="1" fontId="98" fillId="68" borderId="41" xfId="0" applyNumberFormat="1" applyFont="1" applyFill="1" applyBorder="1" applyAlignment="1">
      <alignment horizontal="center" wrapText="1"/>
    </xf>
    <xf numFmtId="1" fontId="98" fillId="68" borderId="52" xfId="0" applyNumberFormat="1" applyFont="1" applyFill="1" applyBorder="1" applyAlignment="1">
      <alignment horizontal="center"/>
    </xf>
    <xf numFmtId="0" fontId="0" fillId="0" borderId="10" xfId="0" applyBorder="1" applyAlignment="1">
      <alignment horizontal="left" vertical="top" wrapText="1"/>
    </xf>
    <xf numFmtId="3" fontId="0" fillId="0" borderId="10" xfId="0" applyNumberFormat="1" applyBorder="1" applyAlignment="1">
      <alignment wrapText="1"/>
    </xf>
    <xf numFmtId="1" fontId="0" fillId="0" borderId="10" xfId="0" applyNumberFormat="1" applyBorder="1"/>
    <xf numFmtId="0" fontId="0" fillId="0" borderId="55" xfId="0" applyBorder="1"/>
    <xf numFmtId="0" fontId="16" fillId="0" borderId="55" xfId="0" applyFont="1" applyBorder="1"/>
    <xf numFmtId="2" fontId="0" fillId="0" borderId="0" xfId="0" applyNumberFormat="1"/>
    <xf numFmtId="0" fontId="16" fillId="35" borderId="10" xfId="0" applyFont="1" applyFill="1" applyBorder="1"/>
    <xf numFmtId="0" fontId="16" fillId="35" borderId="10" xfId="0" applyFont="1" applyFill="1" applyBorder="1" applyAlignment="1">
      <alignment horizontal="center"/>
    </xf>
    <xf numFmtId="0" fontId="16" fillId="35" borderId="41" xfId="0" applyFont="1" applyFill="1" applyBorder="1" applyAlignment="1">
      <alignment horizontal="center"/>
    </xf>
    <xf numFmtId="0" fontId="16" fillId="35" borderId="56" xfId="0" applyFont="1" applyFill="1" applyBorder="1" applyAlignment="1">
      <alignment horizontal="center"/>
    </xf>
    <xf numFmtId="0" fontId="0" fillId="33" borderId="42" xfId="0" applyFont="1" applyFill="1" applyBorder="1"/>
    <xf numFmtId="0" fontId="0" fillId="33" borderId="57" xfId="0" applyFill="1" applyBorder="1"/>
    <xf numFmtId="0" fontId="0" fillId="33" borderId="42" xfId="0" applyFill="1" applyBorder="1"/>
    <xf numFmtId="3" fontId="0" fillId="33" borderId="58" xfId="0" applyNumberFormat="1" applyFill="1" applyBorder="1"/>
    <xf numFmtId="3" fontId="0" fillId="33" borderId="42" xfId="0" applyNumberFormat="1" applyFill="1" applyBorder="1"/>
    <xf numFmtId="0" fontId="0" fillId="33" borderId="40" xfId="0" applyFill="1" applyBorder="1"/>
    <xf numFmtId="3" fontId="0" fillId="33" borderId="59" xfId="0" applyNumberFormat="1" applyFill="1" applyBorder="1"/>
    <xf numFmtId="3" fontId="0" fillId="0" borderId="0" xfId="0" applyNumberFormat="1" applyFill="1"/>
    <xf numFmtId="3" fontId="0" fillId="0" borderId="40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40" xfId="0" applyNumberFormat="1" applyFill="1" applyBorder="1" applyAlignment="1">
      <alignment horizontal="right"/>
    </xf>
    <xf numFmtId="3" fontId="0" fillId="33" borderId="0" xfId="0" applyNumberFormat="1" applyFill="1"/>
    <xf numFmtId="3" fontId="0" fillId="33" borderId="40" xfId="0" applyNumberFormat="1" applyFill="1" applyBorder="1"/>
    <xf numFmtId="0" fontId="0" fillId="33" borderId="40" xfId="0" applyFont="1" applyFill="1" applyBorder="1"/>
    <xf numFmtId="3" fontId="0" fillId="33" borderId="41" xfId="0" applyNumberFormat="1" applyFill="1" applyBorder="1" applyAlignment="1">
      <alignment horizontal="right"/>
    </xf>
    <xf numFmtId="3" fontId="0" fillId="33" borderId="41" xfId="0" applyNumberFormat="1" applyFill="1" applyBorder="1"/>
    <xf numFmtId="0" fontId="16" fillId="33" borderId="10" xfId="0" applyFont="1" applyFill="1" applyBorder="1"/>
    <xf numFmtId="3" fontId="16" fillId="33" borderId="39" xfId="0" applyNumberFormat="1" applyFont="1" applyFill="1" applyBorder="1"/>
    <xf numFmtId="3" fontId="16" fillId="33" borderId="10" xfId="0" applyNumberFormat="1" applyFont="1" applyFill="1" applyBorder="1"/>
    <xf numFmtId="171" fontId="0" fillId="0" borderId="10" xfId="0" applyNumberFormat="1" applyBorder="1"/>
    <xf numFmtId="164" fontId="0" fillId="0" borderId="10" xfId="1" applyNumberFormat="1" applyFont="1" applyBorder="1"/>
    <xf numFmtId="164" fontId="0" fillId="0" borderId="10" xfId="1489" applyNumberFormat="1" applyFont="1" applyBorder="1"/>
    <xf numFmtId="164" fontId="0" fillId="0" borderId="0" xfId="0" applyNumberFormat="1"/>
    <xf numFmtId="164" fontId="0" fillId="0" borderId="0" xfId="1" applyNumberFormat="1" applyFont="1"/>
    <xf numFmtId="164" fontId="23" fillId="0" borderId="0" xfId="1487" applyNumberFormat="1" applyFont="1" applyFill="1" applyBorder="1"/>
    <xf numFmtId="0" fontId="0" fillId="0" borderId="0" xfId="0" applyAlignment="1">
      <alignment horizontal="left" indent="1"/>
    </xf>
    <xf numFmtId="10" fontId="0" fillId="0" borderId="0" xfId="0" applyNumberFormat="1"/>
    <xf numFmtId="0" fontId="23" fillId="0" borderId="60" xfId="0" applyFont="1" applyBorder="1" applyAlignment="1">
      <alignment horizontal="left"/>
    </xf>
    <xf numFmtId="1" fontId="0" fillId="0" borderId="0" xfId="0" applyNumberFormat="1"/>
    <xf numFmtId="0" fontId="0" fillId="0" borderId="0" xfId="0"/>
    <xf numFmtId="0" fontId="100" fillId="33" borderId="0" xfId="0" applyFont="1" applyFill="1" applyBorder="1" applyAlignment="1">
      <alignment horizontal="left"/>
    </xf>
    <xf numFmtId="168" fontId="97" fillId="33" borderId="0" xfId="0" applyNumberFormat="1" applyFont="1" applyFill="1" applyBorder="1" applyAlignment="1">
      <alignment horizontal="center"/>
    </xf>
    <xf numFmtId="0" fontId="22" fillId="33" borderId="0" xfId="1486" applyFont="1" applyFill="1" applyBorder="1" applyAlignment="1">
      <alignment horizontal="left"/>
    </xf>
    <xf numFmtId="168" fontId="23" fillId="33" borderId="0" xfId="0" applyNumberFormat="1" applyFont="1" applyFill="1" applyBorder="1"/>
    <xf numFmtId="0" fontId="22" fillId="33" borderId="55" xfId="1486" applyFont="1" applyFill="1" applyBorder="1" applyAlignment="1">
      <alignment horizontal="left"/>
    </xf>
    <xf numFmtId="0" fontId="100" fillId="33" borderId="38" xfId="0" applyFont="1" applyFill="1" applyBorder="1" applyAlignment="1">
      <alignment horizontal="left"/>
    </xf>
    <xf numFmtId="168" fontId="68" fillId="33" borderId="31" xfId="0" applyNumberFormat="1" applyFont="1" applyFill="1" applyBorder="1"/>
    <xf numFmtId="168" fontId="97" fillId="33" borderId="10" xfId="0" applyNumberFormat="1" applyFont="1" applyFill="1" applyBorder="1" applyAlignment="1">
      <alignment horizontal="center"/>
    </xf>
    <xf numFmtId="3" fontId="23" fillId="33" borderId="10" xfId="0" applyNumberFormat="1" applyFont="1" applyFill="1" applyBorder="1"/>
    <xf numFmtId="3" fontId="0" fillId="0" borderId="0" xfId="0" applyNumberFormat="1"/>
    <xf numFmtId="0" fontId="14" fillId="62" borderId="0" xfId="0" applyFont="1" applyFill="1"/>
    <xf numFmtId="0" fontId="18" fillId="33" borderId="10" xfId="1459" applyFill="1" applyBorder="1"/>
    <xf numFmtId="164" fontId="0" fillId="0" borderId="10" xfId="0" applyNumberFormat="1" applyBorder="1"/>
    <xf numFmtId="164" fontId="26" fillId="33" borderId="10" xfId="1" applyNumberFormat="1" applyFont="1" applyFill="1" applyBorder="1"/>
    <xf numFmtId="0" fontId="0" fillId="0" borderId="0" xfId="0"/>
    <xf numFmtId="0" fontId="0" fillId="0" borderId="10" xfId="0" applyBorder="1"/>
    <xf numFmtId="0" fontId="0" fillId="0" borderId="10" xfId="0" applyBorder="1"/>
    <xf numFmtId="173" fontId="0" fillId="0" borderId="0" xfId="0" applyNumberFormat="1"/>
    <xf numFmtId="3" fontId="21" fillId="0" borderId="0" xfId="0" applyNumberFormat="1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3" fontId="80" fillId="0" borderId="0" xfId="0" applyNumberFormat="1" applyFont="1" applyBorder="1" applyAlignment="1">
      <alignment horizontal="left" vertical="center"/>
    </xf>
    <xf numFmtId="0" fontId="18" fillId="0" borderId="29" xfId="0" applyFont="1" applyBorder="1" applyAlignment="1">
      <alignment vertical="center"/>
    </xf>
    <xf numFmtId="0" fontId="102" fillId="64" borderId="29" xfId="0" applyFont="1" applyFill="1" applyBorder="1" applyAlignment="1">
      <alignment vertical="center"/>
    </xf>
    <xf numFmtId="0" fontId="23" fillId="34" borderId="10" xfId="1001" applyFont="1" applyFill="1" applyBorder="1"/>
    <xf numFmtId="0" fontId="18" fillId="0" borderId="10" xfId="1009" applyFont="1" applyBorder="1"/>
    <xf numFmtId="0" fontId="0" fillId="0" borderId="0" xfId="0" applyFill="1" applyBorder="1"/>
    <xf numFmtId="0" fontId="14" fillId="0" borderId="0" xfId="0" applyFont="1" applyFill="1" applyBorder="1"/>
    <xf numFmtId="164" fontId="75" fillId="0" borderId="0" xfId="1" applyNumberFormat="1" applyFont="1" applyFill="1" applyBorder="1"/>
    <xf numFmtId="164" fontId="19" fillId="0" borderId="0" xfId="1" applyNumberFormat="1" applyFont="1" applyFill="1" applyBorder="1"/>
    <xf numFmtId="0" fontId="100" fillId="0" borderId="0" xfId="0" applyFont="1" applyFill="1" applyBorder="1" applyAlignment="1">
      <alignment horizontal="left"/>
    </xf>
    <xf numFmtId="168" fontId="97" fillId="0" borderId="0" xfId="0" applyNumberFormat="1" applyFont="1" applyFill="1" applyBorder="1" applyAlignment="1">
      <alignment horizontal="center"/>
    </xf>
    <xf numFmtId="0" fontId="22" fillId="0" borderId="0" xfId="1486" applyFont="1" applyFill="1" applyBorder="1" applyAlignment="1">
      <alignment horizontal="left"/>
    </xf>
    <xf numFmtId="168" fontId="23" fillId="0" borderId="0" xfId="0" applyNumberFormat="1" applyFont="1" applyFill="1" applyBorder="1"/>
    <xf numFmtId="3" fontId="23" fillId="0" borderId="0" xfId="0" applyNumberFormat="1" applyFont="1" applyFill="1" applyBorder="1"/>
    <xf numFmtId="164" fontId="0" fillId="0" borderId="0" xfId="1" applyNumberFormat="1" applyFont="1" applyFill="1" applyBorder="1"/>
    <xf numFmtId="168" fontId="68" fillId="0" borderId="0" xfId="0" applyNumberFormat="1" applyFont="1" applyFill="1" applyBorder="1"/>
    <xf numFmtId="3" fontId="0" fillId="0" borderId="0" xfId="0" applyNumberFormat="1" applyFill="1" applyBorder="1"/>
    <xf numFmtId="0" fontId="19" fillId="0" borderId="0" xfId="0" applyFont="1" applyFill="1" applyBorder="1" applyAlignment="1">
      <alignment vertical="center"/>
    </xf>
    <xf numFmtId="0" fontId="87" fillId="0" borderId="0" xfId="0" applyFont="1" applyFill="1" applyBorder="1" applyAlignment="1">
      <alignment vertical="center"/>
    </xf>
    <xf numFmtId="0" fontId="14" fillId="0" borderId="0" xfId="0" applyFont="1" applyFill="1"/>
    <xf numFmtId="0" fontId="23" fillId="0" borderId="0" xfId="1648" applyFont="1" applyFill="1" applyBorder="1" applyAlignment="1">
      <alignment horizontal="left"/>
    </xf>
    <xf numFmtId="0" fontId="18" fillId="0" borderId="0" xfId="1648" applyFill="1" applyBorder="1" applyAlignment="1">
      <alignment horizontal="left" indent="1"/>
    </xf>
    <xf numFmtId="0" fontId="2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/>
    <xf numFmtId="0" fontId="18" fillId="0" borderId="0" xfId="1459" applyFill="1" applyBorder="1"/>
    <xf numFmtId="164" fontId="18" fillId="0" borderId="0" xfId="44" applyNumberFormat="1" applyFont="1" applyFill="1" applyBorder="1"/>
    <xf numFmtId="1" fontId="0" fillId="0" borderId="0" xfId="0" applyNumberFormat="1" applyFill="1" applyBorder="1"/>
    <xf numFmtId="2" fontId="0" fillId="0" borderId="0" xfId="0" applyNumberFormat="1" applyFill="1" applyBorder="1"/>
    <xf numFmtId="10" fontId="0" fillId="0" borderId="0" xfId="0" applyNumberFormat="1" applyBorder="1"/>
    <xf numFmtId="0" fontId="86" fillId="0" borderId="0" xfId="0" applyFont="1" applyFill="1" applyBorder="1" applyAlignment="1">
      <alignment vertical="center"/>
    </xf>
    <xf numFmtId="49" fontId="0" fillId="0" borderId="0" xfId="0" applyNumberFormat="1" applyFill="1" applyBorder="1"/>
    <xf numFmtId="169" fontId="0" fillId="0" borderId="0" xfId="1" applyNumberFormat="1" applyFont="1" applyFill="1" applyBorder="1"/>
    <xf numFmtId="0" fontId="0" fillId="0" borderId="10" xfId="0" applyFont="1" applyBorder="1" applyAlignment="1">
      <alignment horizontal="left" vertical="top"/>
    </xf>
    <xf numFmtId="0" fontId="103" fillId="34" borderId="10" xfId="1001" applyFont="1" applyFill="1" applyBorder="1"/>
    <xf numFmtId="164" fontId="103" fillId="34" borderId="10" xfId="1" applyNumberFormat="1" applyFont="1" applyFill="1" applyBorder="1"/>
    <xf numFmtId="164" fontId="104" fillId="0" borderId="10" xfId="1" applyNumberFormat="1" applyFont="1" applyBorder="1" applyAlignment="1">
      <alignment horizontal="left"/>
    </xf>
    <xf numFmtId="174" fontId="21" fillId="0" borderId="0" xfId="0" applyNumberFormat="1" applyFont="1" applyBorder="1" applyAlignment="1">
      <alignment horizontal="left" vertical="center"/>
    </xf>
    <xf numFmtId="3" fontId="19" fillId="0" borderId="0" xfId="0" applyNumberFormat="1" applyFont="1" applyFill="1" applyBorder="1" applyAlignment="1">
      <alignment horizontal="right" vertical="center"/>
    </xf>
    <xf numFmtId="9" fontId="19" fillId="0" borderId="0" xfId="0" applyNumberFormat="1" applyFont="1" applyFill="1" applyBorder="1" applyAlignment="1">
      <alignment horizontal="right" vertical="center"/>
    </xf>
    <xf numFmtId="0" fontId="88" fillId="0" borderId="0" xfId="0" applyFont="1" applyFill="1" applyBorder="1" applyAlignment="1">
      <alignment vertical="top" wrapText="1"/>
    </xf>
    <xf numFmtId="3" fontId="87" fillId="0" borderId="0" xfId="0" applyNumberFormat="1" applyFont="1" applyFill="1" applyBorder="1" applyAlignment="1">
      <alignment horizontal="right" vertical="center"/>
    </xf>
    <xf numFmtId="9" fontId="87" fillId="0" borderId="0" xfId="1484" applyNumberFormat="1" applyFont="1" applyFill="1" applyBorder="1" applyAlignment="1">
      <alignment horizontal="right" vertical="center"/>
    </xf>
    <xf numFmtId="164" fontId="23" fillId="34" borderId="10" xfId="1" applyNumberFormat="1" applyFont="1" applyFill="1" applyBorder="1"/>
    <xf numFmtId="0" fontId="104" fillId="33" borderId="10" xfId="1459" applyFont="1" applyFill="1" applyBorder="1"/>
    <xf numFmtId="0" fontId="104" fillId="0" borderId="10" xfId="1006" applyFont="1" applyBorder="1"/>
    <xf numFmtId="0" fontId="0" fillId="0" borderId="10" xfId="1" applyNumberFormat="1" applyFont="1" applyBorder="1"/>
    <xf numFmtId="0" fontId="88" fillId="0" borderId="0" xfId="0" applyFont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9" fontId="18" fillId="0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Border="1" applyAlignment="1">
      <alignment horizontal="right" vertical="center"/>
    </xf>
    <xf numFmtId="2" fontId="18" fillId="0" borderId="0" xfId="0" applyNumberFormat="1" applyFont="1" applyBorder="1" applyAlignment="1">
      <alignment horizontal="right" vertical="center"/>
    </xf>
    <xf numFmtId="10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3" fontId="18" fillId="0" borderId="0" xfId="0" applyNumberFormat="1" applyFont="1" applyBorder="1" applyAlignment="1">
      <alignment horizontal="right" vertical="center"/>
    </xf>
    <xf numFmtId="0" fontId="88" fillId="0" borderId="0" xfId="0" applyFont="1" applyBorder="1" applyAlignment="1">
      <alignment vertical="top" wrapText="1"/>
    </xf>
    <xf numFmtId="0" fontId="88" fillId="0" borderId="0" xfId="0" applyFont="1" applyBorder="1" applyAlignment="1">
      <alignment vertical="center" wrapText="1"/>
    </xf>
    <xf numFmtId="0" fontId="88" fillId="0" borderId="0" xfId="0" applyFont="1" applyFill="1" applyBorder="1" applyAlignment="1">
      <alignment vertical="center" wrapText="1"/>
    </xf>
    <xf numFmtId="0" fontId="49" fillId="0" borderId="0" xfId="0" applyFont="1" applyFill="1" applyBorder="1" applyAlignment="1">
      <alignment vertical="center"/>
    </xf>
    <xf numFmtId="3" fontId="49" fillId="0" borderId="0" xfId="0" applyNumberFormat="1" applyFont="1" applyFill="1" applyBorder="1" applyAlignment="1">
      <alignment horizontal="right" vertical="center"/>
    </xf>
    <xf numFmtId="10" fontId="49" fillId="0" borderId="0" xfId="0" applyNumberFormat="1" applyFont="1" applyFill="1" applyBorder="1" applyAlignment="1">
      <alignment horizontal="right" vertical="center"/>
    </xf>
    <xf numFmtId="3" fontId="0" fillId="0" borderId="0" xfId="0" applyNumberFormat="1" applyBorder="1"/>
    <xf numFmtId="9" fontId="0" fillId="0" borderId="0" xfId="1484" applyFont="1" applyFill="1" applyBorder="1"/>
    <xf numFmtId="2" fontId="18" fillId="0" borderId="0" xfId="0" applyNumberFormat="1" applyFont="1" applyFill="1" applyBorder="1" applyAlignment="1">
      <alignment vertical="center"/>
    </xf>
    <xf numFmtId="10" fontId="18" fillId="0" borderId="0" xfId="0" applyNumberFormat="1" applyFont="1" applyFill="1" applyBorder="1" applyAlignment="1">
      <alignment horizontal="right" vertical="center"/>
    </xf>
    <xf numFmtId="2" fontId="18" fillId="0" borderId="0" xfId="0" applyNumberFormat="1" applyFont="1" applyFill="1" applyBorder="1" applyAlignment="1">
      <alignment horizontal="right" vertical="center"/>
    </xf>
    <xf numFmtId="0" fontId="104" fillId="0" borderId="10" xfId="0" applyFont="1" applyBorder="1" applyAlignment="1">
      <alignment vertical="center"/>
    </xf>
    <xf numFmtId="10" fontId="19" fillId="0" borderId="30" xfId="0" applyNumberFormat="1" applyFont="1" applyBorder="1" applyAlignment="1">
      <alignment horizontal="right" vertical="center"/>
    </xf>
    <xf numFmtId="164" fontId="14" fillId="0" borderId="0" xfId="0" applyNumberFormat="1" applyFont="1" applyFill="1"/>
    <xf numFmtId="0" fontId="85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32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32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77" fillId="0" borderId="32" xfId="0" applyFont="1" applyBorder="1" applyAlignment="1">
      <alignment vertical="top"/>
    </xf>
    <xf numFmtId="0" fontId="77" fillId="0" borderId="33" xfId="0" applyFont="1" applyBorder="1" applyAlignment="1">
      <alignment vertical="top"/>
    </xf>
    <xf numFmtId="0" fontId="77" fillId="0" borderId="29" xfId="0" applyFont="1" applyBorder="1" applyAlignment="1">
      <alignment vertical="top"/>
    </xf>
    <xf numFmtId="0" fontId="76" fillId="0" borderId="35" xfId="0" applyFont="1" applyBorder="1" applyAlignment="1">
      <alignment horizontal="center" vertical="center"/>
    </xf>
    <xf numFmtId="0" fontId="76" fillId="0" borderId="34" xfId="0" applyFont="1" applyBorder="1" applyAlignment="1">
      <alignment horizontal="center" vertical="center"/>
    </xf>
    <xf numFmtId="0" fontId="76" fillId="0" borderId="36" xfId="0" applyFont="1" applyBorder="1" applyAlignment="1">
      <alignment horizontal="center" vertical="center"/>
    </xf>
    <xf numFmtId="0" fontId="76" fillId="0" borderId="30" xfId="0" applyFont="1" applyBorder="1" applyAlignment="1">
      <alignment horizontal="center" vertical="center"/>
    </xf>
    <xf numFmtId="0" fontId="76" fillId="0" borderId="35" xfId="0" applyFont="1" applyBorder="1" applyAlignment="1">
      <alignment horizontal="center" vertical="center" wrapText="1"/>
    </xf>
    <xf numFmtId="0" fontId="76" fillId="0" borderId="34" xfId="0" applyFont="1" applyBorder="1" applyAlignment="1">
      <alignment horizontal="center" vertical="center" wrapText="1"/>
    </xf>
    <xf numFmtId="0" fontId="76" fillId="0" borderId="36" xfId="0" applyFont="1" applyBorder="1" applyAlignment="1">
      <alignment horizontal="center" vertical="center" wrapText="1"/>
    </xf>
    <xf numFmtId="0" fontId="76" fillId="0" borderId="3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85" fillId="0" borderId="0" xfId="0" applyFont="1" applyAlignment="1">
      <alignment horizontal="left" vertical="center"/>
    </xf>
    <xf numFmtId="0" fontId="92" fillId="0" borderId="37" xfId="0" applyFont="1" applyBorder="1" applyAlignment="1">
      <alignment horizontal="center" vertical="center"/>
    </xf>
    <xf numFmtId="0" fontId="92" fillId="0" borderId="39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6" fillId="35" borderId="10" xfId="0" applyFont="1" applyFill="1" applyBorder="1" applyAlignment="1">
      <alignment horizontal="center"/>
    </xf>
    <xf numFmtId="165" fontId="21" fillId="0" borderId="30" xfId="0" applyNumberFormat="1" applyFont="1" applyBorder="1" applyAlignment="1">
      <alignment horizontal="right" vertical="center"/>
    </xf>
    <xf numFmtId="165" fontId="80" fillId="0" borderId="30" xfId="0" applyNumberFormat="1" applyFont="1" applyBorder="1" applyAlignment="1">
      <alignment horizontal="right" vertical="center"/>
    </xf>
    <xf numFmtId="165" fontId="19" fillId="0" borderId="10" xfId="1014" applyNumberFormat="1" applyBorder="1"/>
    <xf numFmtId="0" fontId="1" fillId="0" borderId="60" xfId="21" applyFill="1" applyBorder="1" applyAlignment="1">
      <alignment horizontal="left"/>
    </xf>
    <xf numFmtId="10" fontId="1" fillId="0" borderId="0" xfId="21" applyNumberFormat="1" applyFill="1"/>
    <xf numFmtId="0" fontId="0" fillId="0" borderId="0" xfId="0" applyFill="1" applyAlignment="1">
      <alignment horizontal="left" indent="1"/>
    </xf>
    <xf numFmtId="10" fontId="0" fillId="0" borderId="0" xfId="0" applyNumberFormat="1" applyFill="1"/>
    <xf numFmtId="0" fontId="19" fillId="0" borderId="0" xfId="0" applyFont="1" applyBorder="1" applyAlignment="1">
      <alignment vertical="center"/>
    </xf>
    <xf numFmtId="9" fontId="19" fillId="0" borderId="0" xfId="0" applyNumberFormat="1" applyFont="1" applyBorder="1" applyAlignment="1">
      <alignment horizontal="right" vertical="center"/>
    </xf>
    <xf numFmtId="0" fontId="18" fillId="0" borderId="28" xfId="0" applyFont="1" applyBorder="1" applyAlignment="1">
      <alignment vertical="center"/>
    </xf>
    <xf numFmtId="3" fontId="19" fillId="0" borderId="27" xfId="0" applyNumberFormat="1" applyFont="1" applyBorder="1" applyAlignment="1">
      <alignment horizontal="right" vertical="center"/>
    </xf>
    <xf numFmtId="10" fontId="19" fillId="0" borderId="27" xfId="0" applyNumberFormat="1" applyFont="1" applyBorder="1" applyAlignment="1">
      <alignment horizontal="right" vertical="center"/>
    </xf>
    <xf numFmtId="0" fontId="102" fillId="0" borderId="0" xfId="0" applyFont="1" applyFill="1" applyBorder="1" applyAlignment="1">
      <alignment vertical="center"/>
    </xf>
    <xf numFmtId="10" fontId="19" fillId="0" borderId="0" xfId="0" applyNumberFormat="1" applyFont="1" applyFill="1" applyBorder="1" applyAlignment="1">
      <alignment horizontal="right" vertical="center"/>
    </xf>
    <xf numFmtId="0" fontId="0" fillId="0" borderId="61" xfId="0" applyBorder="1"/>
    <xf numFmtId="3" fontId="19" fillId="0" borderId="62" xfId="0" applyNumberFormat="1" applyFont="1" applyBorder="1" applyAlignment="1">
      <alignment horizontal="right" vertical="center"/>
    </xf>
    <xf numFmtId="10" fontId="19" fillId="0" borderId="62" xfId="0" applyNumberFormat="1" applyFont="1" applyBorder="1" applyAlignment="1">
      <alignment horizontal="right" vertical="center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 applyFill="1" applyBorder="1" applyAlignment="1">
      <alignment horizontal="center"/>
    </xf>
    <xf numFmtId="3" fontId="16" fillId="0" borderId="0" xfId="0" applyNumberFormat="1" applyFont="1" applyFill="1" applyBorder="1"/>
    <xf numFmtId="0" fontId="16" fillId="35" borderId="10" xfId="0" applyFont="1" applyFill="1" applyBorder="1" applyAlignment="1">
      <alignment wrapText="1"/>
    </xf>
    <xf numFmtId="0" fontId="0" fillId="0" borderId="10" xfId="0" applyBorder="1" applyAlignment="1">
      <alignment vertical="top"/>
    </xf>
    <xf numFmtId="0" fontId="16" fillId="35" borderId="10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6" fillId="0" borderId="0" xfId="0" applyFont="1" applyFill="1"/>
    <xf numFmtId="0" fontId="0" fillId="0" borderId="10" xfId="0" applyFont="1" applyBorder="1"/>
    <xf numFmtId="165" fontId="105" fillId="0" borderId="10" xfId="1456" applyNumberFormat="1" applyFont="1" applyBorder="1"/>
    <xf numFmtId="0" fontId="105" fillId="0" borderId="10" xfId="1456" applyFont="1" applyBorder="1"/>
    <xf numFmtId="0" fontId="18" fillId="0" borderId="28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9" fontId="18" fillId="0" borderId="30" xfId="0" applyNumberFormat="1" applyFont="1" applyBorder="1" applyAlignment="1">
      <alignment horizontal="right" vertical="center"/>
    </xf>
    <xf numFmtId="3" fontId="18" fillId="0" borderId="30" xfId="0" applyNumberFormat="1" applyFont="1" applyBorder="1" applyAlignment="1">
      <alignment horizontal="left" vertical="center"/>
    </xf>
    <xf numFmtId="0" fontId="89" fillId="0" borderId="0" xfId="0" applyFont="1"/>
    <xf numFmtId="0" fontId="18" fillId="0" borderId="27" xfId="0" applyFont="1" applyBorder="1" applyAlignment="1">
      <alignment horizontal="left" vertical="center" wrapText="1"/>
    </xf>
    <xf numFmtId="0" fontId="83" fillId="0" borderId="29" xfId="0" applyFont="1" applyBorder="1" applyAlignment="1">
      <alignment horizontal="left" vertical="center"/>
    </xf>
    <xf numFmtId="0" fontId="76" fillId="0" borderId="29" xfId="0" applyFont="1" applyBorder="1" applyAlignment="1">
      <alignment horizontal="left" vertical="center"/>
    </xf>
    <xf numFmtId="0" fontId="89" fillId="0" borderId="0" xfId="0" applyFont="1" applyFill="1" applyBorder="1"/>
    <xf numFmtId="0" fontId="89" fillId="0" borderId="0" xfId="0" applyFont="1" applyFill="1"/>
    <xf numFmtId="0" fontId="106" fillId="0" borderId="0" xfId="0" applyFont="1" applyFill="1" applyBorder="1"/>
    <xf numFmtId="0" fontId="20" fillId="0" borderId="27" xfId="0" applyFont="1" applyBorder="1" applyAlignment="1">
      <alignment horizontal="center" vertical="center"/>
    </xf>
    <xf numFmtId="9" fontId="18" fillId="0" borderId="30" xfId="0" applyNumberFormat="1" applyFont="1" applyBorder="1" applyAlignment="1">
      <alignment horizontal="center" vertical="center"/>
    </xf>
    <xf numFmtId="9" fontId="20" fillId="0" borderId="30" xfId="0" applyNumberFormat="1" applyFont="1" applyBorder="1" applyAlignment="1">
      <alignment horizontal="center" vertical="center"/>
    </xf>
    <xf numFmtId="3" fontId="18" fillId="0" borderId="30" xfId="0" applyNumberFormat="1" applyFont="1" applyBorder="1" applyAlignment="1">
      <alignment horizontal="right" vertical="center"/>
    </xf>
    <xf numFmtId="0" fontId="77" fillId="0" borderId="30" xfId="0" applyFont="1" applyBorder="1" applyAlignment="1">
      <alignment horizontal="right" vertical="center"/>
    </xf>
    <xf numFmtId="3" fontId="20" fillId="0" borderId="30" xfId="0" applyNumberFormat="1" applyFont="1" applyBorder="1" applyAlignment="1">
      <alignment horizontal="right" vertical="center"/>
    </xf>
    <xf numFmtId="164" fontId="19" fillId="0" borderId="10" xfId="1" applyNumberFormat="1" applyFont="1" applyFill="1" applyBorder="1"/>
    <xf numFmtId="164" fontId="89" fillId="0" borderId="10" xfId="1" applyNumberFormat="1" applyFont="1" applyBorder="1"/>
    <xf numFmtId="164" fontId="107" fillId="0" borderId="10" xfId="1" applyNumberFormat="1" applyFont="1" applyFill="1" applyBorder="1"/>
    <xf numFmtId="0" fontId="16" fillId="0" borderId="10" xfId="0" applyFont="1" applyBorder="1" applyAlignment="1">
      <alignment horizontal="center" vertical="top"/>
    </xf>
    <xf numFmtId="0" fontId="16" fillId="0" borderId="10" xfId="0" applyFont="1" applyBorder="1" applyAlignment="1">
      <alignment horizontal="center" vertical="top" wrapText="1"/>
    </xf>
    <xf numFmtId="0" fontId="108" fillId="0" borderId="10" xfId="0" applyFont="1" applyBorder="1"/>
    <xf numFmtId="1" fontId="109" fillId="0" borderId="10" xfId="0" applyNumberFormat="1" applyFont="1" applyBorder="1"/>
    <xf numFmtId="3" fontId="109" fillId="0" borderId="10" xfId="0" applyNumberFormat="1" applyFont="1" applyBorder="1"/>
    <xf numFmtId="0" fontId="109" fillId="0" borderId="10" xfId="0" applyFont="1" applyBorder="1"/>
    <xf numFmtId="0" fontId="110" fillId="0" borderId="0" xfId="0" applyFont="1"/>
    <xf numFmtId="0" fontId="78" fillId="0" borderId="0" xfId="0" applyFont="1"/>
    <xf numFmtId="0" fontId="78" fillId="0" borderId="0" xfId="0" applyFont="1" applyFill="1" applyBorder="1"/>
    <xf numFmtId="0" fontId="85" fillId="0" borderId="0" xfId="0" applyFont="1" applyFill="1" applyBorder="1"/>
    <xf numFmtId="0" fontId="110" fillId="0" borderId="0" xfId="0" applyFont="1" applyFill="1" applyBorder="1"/>
    <xf numFmtId="0" fontId="111" fillId="0" borderId="0" xfId="0" applyFont="1" applyFill="1" applyBorder="1"/>
    <xf numFmtId="0" fontId="85" fillId="0" borderId="0" xfId="0" applyFont="1" applyFill="1"/>
    <xf numFmtId="0" fontId="112" fillId="0" borderId="0" xfId="0" applyFont="1" applyFill="1" applyBorder="1"/>
    <xf numFmtId="0" fontId="113" fillId="0" borderId="0" xfId="1459" applyFont="1" applyAlignment="1">
      <alignment horizontal="left"/>
    </xf>
    <xf numFmtId="0" fontId="113" fillId="0" borderId="0" xfId="1459" applyFont="1"/>
    <xf numFmtId="0" fontId="85" fillId="0" borderId="0" xfId="1456" applyFont="1"/>
    <xf numFmtId="0" fontId="78" fillId="0" borderId="0" xfId="1456" applyFont="1"/>
    <xf numFmtId="164" fontId="113" fillId="0" borderId="0" xfId="1" applyNumberFormat="1" applyFont="1"/>
    <xf numFmtId="164" fontId="0" fillId="0" borderId="10" xfId="0" applyNumberFormat="1" applyFill="1" applyBorder="1"/>
    <xf numFmtId="0" fontId="0" fillId="0" borderId="0" xfId="0" applyFill="1" applyAlignment="1">
      <alignment horizontal="left"/>
    </xf>
    <xf numFmtId="1" fontId="0" fillId="0" borderId="10" xfId="0" applyNumberFormat="1" applyFill="1" applyBorder="1"/>
    <xf numFmtId="0" fontId="85" fillId="0" borderId="0" xfId="0" applyFont="1" applyBorder="1"/>
  </cellXfs>
  <cellStyles count="1889">
    <cellStyle name="20% - Accent1" xfId="57"/>
    <cellStyle name="20% - Accent1 2" xfId="775"/>
    <cellStyle name="20% - Accent1 2 2" xfId="1245"/>
    <cellStyle name="20% - Accent1 3" xfId="1037"/>
    <cellStyle name="20% - Accent1 4" xfId="1659"/>
    <cellStyle name="20% - Accent2" xfId="58"/>
    <cellStyle name="20% - Accent2 2" xfId="776"/>
    <cellStyle name="20% - Accent2 2 2" xfId="1246"/>
    <cellStyle name="20% - Accent2 3" xfId="1038"/>
    <cellStyle name="20% - Accent2 4" xfId="1660"/>
    <cellStyle name="20% - Accent3" xfId="59"/>
    <cellStyle name="20% - Accent3 2" xfId="777"/>
    <cellStyle name="20% - Accent3 2 2" xfId="1247"/>
    <cellStyle name="20% - Accent3 3" xfId="1039"/>
    <cellStyle name="20% - Accent3 4" xfId="1661"/>
    <cellStyle name="20% - Accent4" xfId="60"/>
    <cellStyle name="20% - Accent4 2" xfId="778"/>
    <cellStyle name="20% - Accent4 2 2" xfId="1248"/>
    <cellStyle name="20% - Accent4 3" xfId="1040"/>
    <cellStyle name="20% - Accent4 4" xfId="1662"/>
    <cellStyle name="20% - Accent5" xfId="61"/>
    <cellStyle name="20% - Accent5 2" xfId="779"/>
    <cellStyle name="20% - Accent5 2 2" xfId="1249"/>
    <cellStyle name="20% - Accent5 3" xfId="1041"/>
    <cellStyle name="20% - Accent5 4" xfId="1663"/>
    <cellStyle name="20% - Accent6" xfId="62"/>
    <cellStyle name="20% - Accent6 2" xfId="780"/>
    <cellStyle name="20% - Accent6 2 2" xfId="1250"/>
    <cellStyle name="20% - Accent6 3" xfId="1042"/>
    <cellStyle name="20% - Accent6 4" xfId="1664"/>
    <cellStyle name="20% - uthevingsfarge 1" xfId="20" builtinId="30" customBuiltin="1"/>
    <cellStyle name="20% - uthevingsfarge 1 2" xfId="63"/>
    <cellStyle name="20% - uthevingsfarge 1 2 2" xfId="64"/>
    <cellStyle name="20% - uthevingsfarge 1 2 3" xfId="65"/>
    <cellStyle name="20% - uthevingsfarge 1 2 4" xfId="66"/>
    <cellStyle name="20% - uthevingsfarge 1 3" xfId="67"/>
    <cellStyle name="20% - uthevingsfarge 1 3 2" xfId="68"/>
    <cellStyle name="20% - uthevingsfarge 2" xfId="24" builtinId="34" customBuiltin="1"/>
    <cellStyle name="20% - uthevingsfarge 2 2" xfId="69"/>
    <cellStyle name="20% - uthevingsfarge 2 2 2" xfId="70"/>
    <cellStyle name="20% - uthevingsfarge 2 2 3" xfId="71"/>
    <cellStyle name="20% - uthevingsfarge 2 2 4" xfId="72"/>
    <cellStyle name="20% - uthevingsfarge 2 3" xfId="73"/>
    <cellStyle name="20% - uthevingsfarge 3" xfId="28" builtinId="38" customBuiltin="1"/>
    <cellStyle name="20% - uthevingsfarge 3 2" xfId="74"/>
    <cellStyle name="20% - uthevingsfarge 3 2 2" xfId="75"/>
    <cellStyle name="20% - uthevingsfarge 3 2 3" xfId="76"/>
    <cellStyle name="20% - uthevingsfarge 3 2 4" xfId="77"/>
    <cellStyle name="20% - uthevingsfarge 3 3" xfId="78"/>
    <cellStyle name="20% - uthevingsfarge 4" xfId="32" builtinId="42" customBuiltin="1"/>
    <cellStyle name="20% - uthevingsfarge 4 2" xfId="79"/>
    <cellStyle name="20% - uthevingsfarge 4 2 2" xfId="80"/>
    <cellStyle name="20% - uthevingsfarge 4 2 3" xfId="81"/>
    <cellStyle name="20% - uthevingsfarge 4 2 4" xfId="82"/>
    <cellStyle name="20% - uthevingsfarge 4 3" xfId="83"/>
    <cellStyle name="20% - uthevingsfarge 5" xfId="36" builtinId="46" customBuiltin="1"/>
    <cellStyle name="20% - uthevingsfarge 5 2" xfId="84"/>
    <cellStyle name="20% - uthevingsfarge 5 2 2" xfId="85"/>
    <cellStyle name="20% - uthevingsfarge 5 2 3" xfId="86"/>
    <cellStyle name="20% - uthevingsfarge 5 2 4" xfId="87"/>
    <cellStyle name="20% - uthevingsfarge 5 3" xfId="88"/>
    <cellStyle name="20% - uthevingsfarge 5 3 2" xfId="89"/>
    <cellStyle name="20% - uthevingsfarge 6" xfId="40" builtinId="50" customBuiltin="1"/>
    <cellStyle name="20% - uthevingsfarge 6 2" xfId="90"/>
    <cellStyle name="20% - uthevingsfarge 6 2 2" xfId="91"/>
    <cellStyle name="20% - uthevingsfarge 6 2 3" xfId="92"/>
    <cellStyle name="20% - uthevingsfarge 6 3" xfId="93"/>
    <cellStyle name="40% - Accent1" xfId="94"/>
    <cellStyle name="40% - Accent1 2" xfId="781"/>
    <cellStyle name="40% - Accent1 2 2" xfId="1251"/>
    <cellStyle name="40% - Accent1 3" xfId="1043"/>
    <cellStyle name="40% - Accent1 4" xfId="1665"/>
    <cellStyle name="40% - Accent2" xfId="95"/>
    <cellStyle name="40% - Accent2 2" xfId="782"/>
    <cellStyle name="40% - Accent2 2 2" xfId="1252"/>
    <cellStyle name="40% - Accent2 3" xfId="1044"/>
    <cellStyle name="40% - Accent2 4" xfId="1666"/>
    <cellStyle name="40% - Accent3" xfId="96"/>
    <cellStyle name="40% - Accent3 2" xfId="783"/>
    <cellStyle name="40% - Accent3 2 2" xfId="1253"/>
    <cellStyle name="40% - Accent3 3" xfId="1045"/>
    <cellStyle name="40% - Accent3 4" xfId="1667"/>
    <cellStyle name="40% - Accent4" xfId="97"/>
    <cellStyle name="40% - Accent4 2" xfId="784"/>
    <cellStyle name="40% - Accent4 2 2" xfId="1254"/>
    <cellStyle name="40% - Accent4 3" xfId="1046"/>
    <cellStyle name="40% - Accent4 4" xfId="1668"/>
    <cellStyle name="40% - Accent5" xfId="98"/>
    <cellStyle name="40% - Accent5 2" xfId="785"/>
    <cellStyle name="40% - Accent5 2 2" xfId="1255"/>
    <cellStyle name="40% - Accent5 3" xfId="1047"/>
    <cellStyle name="40% - Accent5 4" xfId="1669"/>
    <cellStyle name="40% - Accent6" xfId="99"/>
    <cellStyle name="40% - Accent6 2" xfId="786"/>
    <cellStyle name="40% - Accent6 2 2" xfId="1256"/>
    <cellStyle name="40% - Accent6 3" xfId="1048"/>
    <cellStyle name="40% - Accent6 4" xfId="1670"/>
    <cellStyle name="40% - uthevingsfarge 1" xfId="21" builtinId="31" customBuiltin="1"/>
    <cellStyle name="40% - uthevingsfarge 1 2" xfId="100"/>
    <cellStyle name="40% - uthevingsfarge 1 2 2" xfId="101"/>
    <cellStyle name="40% - uthevingsfarge 1 2 3" xfId="102"/>
    <cellStyle name="40% - uthevingsfarge 1 2 4" xfId="103"/>
    <cellStyle name="40% - uthevingsfarge 1 3" xfId="104"/>
    <cellStyle name="40% - uthevingsfarge 1 3 2" xfId="105"/>
    <cellStyle name="40% - uthevingsfarge 2" xfId="25" builtinId="35" customBuiltin="1"/>
    <cellStyle name="40% - uthevingsfarge 2 2" xfId="106"/>
    <cellStyle name="40% - uthevingsfarge 2 2 2" xfId="107"/>
    <cellStyle name="40% - uthevingsfarge 2 2 3" xfId="108"/>
    <cellStyle name="40% - uthevingsfarge 2 3" xfId="109"/>
    <cellStyle name="40% - uthevingsfarge 3" xfId="29" builtinId="39" customBuiltin="1"/>
    <cellStyle name="40% - uthevingsfarge 3 2" xfId="110"/>
    <cellStyle name="40% - uthevingsfarge 3 2 2" xfId="111"/>
    <cellStyle name="40% - uthevingsfarge 3 2 3" xfId="112"/>
    <cellStyle name="40% - uthevingsfarge 3 2 4" xfId="113"/>
    <cellStyle name="40% - uthevingsfarge 3 3" xfId="114"/>
    <cellStyle name="40% - uthevingsfarge 4" xfId="33" builtinId="43" customBuiltin="1"/>
    <cellStyle name="40% - uthevingsfarge 4 2" xfId="115"/>
    <cellStyle name="40% - uthevingsfarge 4 2 2" xfId="116"/>
    <cellStyle name="40% - uthevingsfarge 4 2 3" xfId="117"/>
    <cellStyle name="40% - uthevingsfarge 4 2 4" xfId="118"/>
    <cellStyle name="40% - uthevingsfarge 4 3" xfId="119"/>
    <cellStyle name="40% - uthevingsfarge 5" xfId="37" builtinId="47" customBuiltin="1"/>
    <cellStyle name="40% - uthevingsfarge 5 2" xfId="120"/>
    <cellStyle name="40% - uthevingsfarge 5 2 2" xfId="121"/>
    <cellStyle name="40% - uthevingsfarge 5 2 3" xfId="122"/>
    <cellStyle name="40% - uthevingsfarge 5 2 4" xfId="123"/>
    <cellStyle name="40% - uthevingsfarge 5 3" xfId="124"/>
    <cellStyle name="40% - uthevingsfarge 5 3 2" xfId="125"/>
    <cellStyle name="40% - uthevingsfarge 6" xfId="41" builtinId="51" customBuiltin="1"/>
    <cellStyle name="40% - uthevingsfarge 6 2" xfId="126"/>
    <cellStyle name="40% - uthevingsfarge 6 2 2" xfId="127"/>
    <cellStyle name="40% - uthevingsfarge 6 2 3" xfId="128"/>
    <cellStyle name="40% - uthevingsfarge 6 2 4" xfId="129"/>
    <cellStyle name="40% - uthevingsfarge 6 3" xfId="130"/>
    <cellStyle name="60% - Accent1" xfId="131"/>
    <cellStyle name="60% - Accent2" xfId="132"/>
    <cellStyle name="60% - Accent3" xfId="133"/>
    <cellStyle name="60% - Accent4" xfId="134"/>
    <cellStyle name="60% - Accent5" xfId="135"/>
    <cellStyle name="60% - Accent6" xfId="136"/>
    <cellStyle name="60% - uthevingsfarge 1" xfId="22" builtinId="32" customBuiltin="1"/>
    <cellStyle name="60% - uthevingsfarge 1 2" xfId="137"/>
    <cellStyle name="60% - uthevingsfarge 1 2 2" xfId="138"/>
    <cellStyle name="60% - uthevingsfarge 1 2 3" xfId="139"/>
    <cellStyle name="60% - uthevingsfarge 1 2 4" xfId="140"/>
    <cellStyle name="60% - uthevingsfarge 1 3" xfId="141"/>
    <cellStyle name="60% - uthevingsfarge 2" xfId="26" builtinId="36" customBuiltin="1"/>
    <cellStyle name="60% - uthevingsfarge 2 2" xfId="142"/>
    <cellStyle name="60% - uthevingsfarge 2 2 2" xfId="143"/>
    <cellStyle name="60% - uthevingsfarge 2 2 3" xfId="144"/>
    <cellStyle name="60% - uthevingsfarge 2 3" xfId="145"/>
    <cellStyle name="60% - uthevingsfarge 3" xfId="30" builtinId="40" customBuiltin="1"/>
    <cellStyle name="60% - uthevingsfarge 3 2" xfId="146"/>
    <cellStyle name="60% - uthevingsfarge 3 2 2" xfId="147"/>
    <cellStyle name="60% - uthevingsfarge 3 2 3" xfId="148"/>
    <cellStyle name="60% - uthevingsfarge 3 2 4" xfId="149"/>
    <cellStyle name="60% - uthevingsfarge 3 3" xfId="150"/>
    <cellStyle name="60% - uthevingsfarge 4" xfId="34" builtinId="44" customBuiltin="1"/>
    <cellStyle name="60% - uthevingsfarge 4 2" xfId="151"/>
    <cellStyle name="60% - uthevingsfarge 4 2 2" xfId="152"/>
    <cellStyle name="60% - uthevingsfarge 4 2 3" xfId="153"/>
    <cellStyle name="60% - uthevingsfarge 4 2 4" xfId="154"/>
    <cellStyle name="60% - uthevingsfarge 4 3" xfId="155"/>
    <cellStyle name="60% - uthevingsfarge 5" xfId="38" builtinId="48" customBuiltin="1"/>
    <cellStyle name="60% - uthevingsfarge 5 2" xfId="156"/>
    <cellStyle name="60% - uthevingsfarge 5 2 2" xfId="157"/>
    <cellStyle name="60% - uthevingsfarge 5 2 3" xfId="158"/>
    <cellStyle name="60% - uthevingsfarge 5 3" xfId="159"/>
    <cellStyle name="60% - uthevingsfarge 6" xfId="42" builtinId="52" customBuiltin="1"/>
    <cellStyle name="60% - uthevingsfarge 6 2" xfId="160"/>
    <cellStyle name="60% - uthevingsfarge 6 2 2" xfId="161"/>
    <cellStyle name="60% - uthevingsfarge 6 2 3" xfId="162"/>
    <cellStyle name="60% - uthevingsfarge 6 2 4" xfId="163"/>
    <cellStyle name="60% - uthevingsfarge 6 3" xfId="164"/>
    <cellStyle name="Accent1" xfId="165"/>
    <cellStyle name="Accent2" xfId="166"/>
    <cellStyle name="Accent3" xfId="167"/>
    <cellStyle name="Accent4" xfId="168"/>
    <cellStyle name="Accent5" xfId="169"/>
    <cellStyle name="Accent6" xfId="170"/>
    <cellStyle name="Bad" xfId="171"/>
    <cellStyle name="Beregning" xfId="12" builtinId="22" customBuiltin="1"/>
    <cellStyle name="Beregning 2" xfId="172"/>
    <cellStyle name="Beregning 2 2" xfId="173"/>
    <cellStyle name="Beregning 2 3" xfId="174"/>
    <cellStyle name="Beregning 2 4" xfId="175"/>
    <cellStyle name="Beregning 3" xfId="176"/>
    <cellStyle name="Calculation" xfId="177"/>
    <cellStyle name="Check Cell" xfId="178"/>
    <cellStyle name="Comma" xfId="179"/>
    <cellStyle name="Comma [0]" xfId="180"/>
    <cellStyle name="Comma 10" xfId="1671"/>
    <cellStyle name="Comma 2" xfId="181"/>
    <cellStyle name="Comma 2 2" xfId="182"/>
    <cellStyle name="Comma 3" xfId="183"/>
    <cellStyle name="Comma 4" xfId="787"/>
    <cellStyle name="Comma 4 2" xfId="1257"/>
    <cellStyle name="Comma 5" xfId="908"/>
    <cellStyle name="Comma 5 2" xfId="1378"/>
    <cellStyle name="Comma 6" xfId="988"/>
    <cellStyle name="Comma 6 2" xfId="1452"/>
    <cellStyle name="Comma 7" xfId="877"/>
    <cellStyle name="Comma 7 2" xfId="1347"/>
    <cellStyle name="Comma 8" xfId="987"/>
    <cellStyle name="Comma 8 2" xfId="1451"/>
    <cellStyle name="Comma 9" xfId="1049"/>
    <cellStyle name="Currency" xfId="184"/>
    <cellStyle name="Currency [0]" xfId="185"/>
    <cellStyle name="Currency 2" xfId="186"/>
    <cellStyle name="Currency 2 2" xfId="187"/>
    <cellStyle name="Dårlig" xfId="8" builtinId="27" customBuiltin="1"/>
    <cellStyle name="Dårlig 2" xfId="188"/>
    <cellStyle name="Dårlig 2 2" xfId="189"/>
    <cellStyle name="Dårlig 2 3" xfId="190"/>
    <cellStyle name="Dårlig 3" xfId="191"/>
    <cellStyle name="Explanatory Text" xfId="192"/>
    <cellStyle name="Forklarende tekst" xfId="17" builtinId="53" customBuiltin="1"/>
    <cellStyle name="Forklarende tekst 2" xfId="193"/>
    <cellStyle name="Forklarende tekst 2 2" xfId="194"/>
    <cellStyle name="Forklarende tekst 2 3" xfId="195"/>
    <cellStyle name="Forklarende tekst 3" xfId="196"/>
    <cellStyle name="God" xfId="7" builtinId="26" customBuiltin="1"/>
    <cellStyle name="God 2" xfId="197"/>
    <cellStyle name="God 2 2" xfId="198"/>
    <cellStyle name="God 2 3" xfId="199"/>
    <cellStyle name="God 3" xfId="200"/>
    <cellStyle name="Good" xfId="201"/>
    <cellStyle name="Heading 1" xfId="202"/>
    <cellStyle name="Heading 2" xfId="203"/>
    <cellStyle name="Heading 3" xfId="204"/>
    <cellStyle name="Heading 4" xfId="205"/>
    <cellStyle name="Hyperkobling 2" xfId="206"/>
    <cellStyle name="Hyperkobling 2 2" xfId="207"/>
    <cellStyle name="Inndata" xfId="10" builtinId="20" customBuiltin="1"/>
    <cellStyle name="Inndata 2" xfId="208"/>
    <cellStyle name="Inndata 2 2" xfId="209"/>
    <cellStyle name="Inndata 2 3" xfId="210"/>
    <cellStyle name="Inndata 2 4" xfId="211"/>
    <cellStyle name="Inndata 3" xfId="212"/>
    <cellStyle name="Inndata 3 2" xfId="213"/>
    <cellStyle name="Input" xfId="214"/>
    <cellStyle name="Koblet celle" xfId="13" builtinId="24" customBuiltin="1"/>
    <cellStyle name="Koblet celle 2" xfId="215"/>
    <cellStyle name="Koblet celle 2 2" xfId="216"/>
    <cellStyle name="Koblet celle 2 3" xfId="217"/>
    <cellStyle name="Koblet celle 3" xfId="218"/>
    <cellStyle name="Komma" xfId="1" builtinId="3"/>
    <cellStyle name="Komma 10" xfId="927"/>
    <cellStyle name="Komma 10 2" xfId="1397"/>
    <cellStyle name="Komma 11" xfId="44"/>
    <cellStyle name="Komma 11 2" xfId="1487"/>
    <cellStyle name="Komma 12" xfId="1650"/>
    <cellStyle name="Komma 2" xfId="47"/>
    <cellStyle name="Komma 2 2" xfId="219"/>
    <cellStyle name="Komma 2 2 2" xfId="1018"/>
    <cellStyle name="Komma 2 2 2 2" xfId="1887"/>
    <cellStyle name="Komma 2 2 3" xfId="1870"/>
    <cellStyle name="Komma 2 3" xfId="220"/>
    <cellStyle name="Komma 2 4" xfId="221"/>
    <cellStyle name="Komma 2 5" xfId="222"/>
    <cellStyle name="Komma 2 5 2" xfId="223"/>
    <cellStyle name="Komma 2 6" xfId="224"/>
    <cellStyle name="Komma 2 7" xfId="1022"/>
    <cellStyle name="Komma 2 8" xfId="1489"/>
    <cellStyle name="Komma 2_Andel budsjett" xfId="696"/>
    <cellStyle name="Komma 3" xfId="52"/>
    <cellStyle name="Komma 3 2" xfId="1461"/>
    <cellStyle name="Komma 3 2 2" xfId="1880"/>
    <cellStyle name="Komma 3 3" xfId="1490"/>
    <cellStyle name="Komma 3 4" xfId="1871"/>
    <cellStyle name="Komma 4" xfId="225"/>
    <cellStyle name="Komma 4 2" xfId="226"/>
    <cellStyle name="Komma 4 2 2" xfId="1492"/>
    <cellStyle name="Komma 4 3" xfId="227"/>
    <cellStyle name="Komma 4 3 2" xfId="1493"/>
    <cellStyle name="Komma 4 4" xfId="1471"/>
    <cellStyle name="Komma 4 5" xfId="1491"/>
    <cellStyle name="Komma 5" xfId="228"/>
    <cellStyle name="Komma 5 2" xfId="229"/>
    <cellStyle name="Komma 5 2 2" xfId="1495"/>
    <cellStyle name="Komma 5 3" xfId="1466"/>
    <cellStyle name="Komma 5 4" xfId="1494"/>
    <cellStyle name="Komma 6" xfId="767"/>
    <cellStyle name="Komma 6 2" xfId="1455"/>
    <cellStyle name="Komma 6 3" xfId="1626"/>
    <cellStyle name="Komma 6 4" xfId="1861"/>
    <cellStyle name="Komma 7" xfId="765"/>
    <cellStyle name="Komma 7 2" xfId="1238"/>
    <cellStyle name="Komma 7 3" xfId="1859"/>
    <cellStyle name="Komma 8" xfId="978"/>
    <cellStyle name="Komma 8 2" xfId="1448"/>
    <cellStyle name="Komma 9" xfId="989"/>
    <cellStyle name="Komma 9 2" xfId="1453"/>
    <cellStyle name="Kontrollcelle" xfId="14" builtinId="23" customBuiltin="1"/>
    <cellStyle name="Kontrollcelle 2" xfId="230"/>
    <cellStyle name="Kontrollcelle 2 2" xfId="231"/>
    <cellStyle name="Kontrollcelle 2 3" xfId="232"/>
    <cellStyle name="Kontrollcelle 2 4" xfId="233"/>
    <cellStyle name="Kontrollcelle 3" xfId="234"/>
    <cellStyle name="Linked Cell" xfId="235"/>
    <cellStyle name="Merknad" xfId="16" builtinId="10" customBuiltin="1"/>
    <cellStyle name="Merknad 2" xfId="236"/>
    <cellStyle name="Merknad 3" xfId="237"/>
    <cellStyle name="Merknad 4" xfId="238"/>
    <cellStyle name="Merknad 5" xfId="239"/>
    <cellStyle name="Merknad 5 2" xfId="240"/>
    <cellStyle name="Merknad 6" xfId="1651"/>
    <cellStyle name="Neutral" xfId="241"/>
    <cellStyle name="Normal" xfId="0" builtinId="0"/>
    <cellStyle name="Normal 10" xfId="243"/>
    <cellStyle name="Normal 10 2" xfId="244"/>
    <cellStyle name="Normal 10 2 2" xfId="245"/>
    <cellStyle name="Normal 10 2 2 2" xfId="790"/>
    <cellStyle name="Normal 10 2 2 2 2" xfId="1260"/>
    <cellStyle name="Normal 10 2 2 3" xfId="1052"/>
    <cellStyle name="Normal 10 2 2 4" xfId="1674"/>
    <cellStyle name="Normal 10 2 3" xfId="789"/>
    <cellStyle name="Normal 10 2 3 2" xfId="1259"/>
    <cellStyle name="Normal 10 2 4" xfId="1051"/>
    <cellStyle name="Normal 10 2 5" xfId="1673"/>
    <cellStyle name="Normal 10 2_Materiell" xfId="704"/>
    <cellStyle name="Normal 10 3" xfId="246"/>
    <cellStyle name="Normal 10 3 2" xfId="247"/>
    <cellStyle name="Normal 10 3 2 2" xfId="792"/>
    <cellStyle name="Normal 10 3 2 2 2" xfId="1262"/>
    <cellStyle name="Normal 10 3 2 3" xfId="1054"/>
    <cellStyle name="Normal 10 3 2 4" xfId="1676"/>
    <cellStyle name="Normal 10 3 3" xfId="791"/>
    <cellStyle name="Normal 10 3 3 2" xfId="1261"/>
    <cellStyle name="Normal 10 3 4" xfId="1053"/>
    <cellStyle name="Normal 10 3 5" xfId="1675"/>
    <cellStyle name="Normal 10 3_Materiell" xfId="705"/>
    <cellStyle name="Normal 10 4" xfId="248"/>
    <cellStyle name="Normal 10 4 2" xfId="793"/>
    <cellStyle name="Normal 10 4 2 2" xfId="1263"/>
    <cellStyle name="Normal 10 4 3" xfId="1055"/>
    <cellStyle name="Normal 10 4 4" xfId="1677"/>
    <cellStyle name="Normal 10 5" xfId="788"/>
    <cellStyle name="Normal 10 5 2" xfId="1258"/>
    <cellStyle name="Normal 10 6" xfId="1050"/>
    <cellStyle name="Normal 10 7" xfId="1672"/>
    <cellStyle name="Normal 10_Materiell" xfId="703"/>
    <cellStyle name="Normal 100" xfId="249"/>
    <cellStyle name="Normal 100 2" xfId="1496"/>
    <cellStyle name="Normal 101" xfId="250"/>
    <cellStyle name="Normal 101 2" xfId="1497"/>
    <cellStyle name="Normal 102" xfId="251"/>
    <cellStyle name="Normal 103" xfId="252"/>
    <cellStyle name="Normal 103 2" xfId="1498"/>
    <cellStyle name="Normal 104" xfId="766"/>
    <cellStyle name="Normal 104 2" xfId="995"/>
    <cellStyle name="Normal 104 2 2" xfId="1481"/>
    <cellStyle name="Normal 104 2 3" xfId="1632"/>
    <cellStyle name="Normal 104 3" xfId="993"/>
    <cellStyle name="Normal 104 4" xfId="1860"/>
    <cellStyle name="Normal 104 5" xfId="1882"/>
    <cellStyle name="Normal 105" xfId="979"/>
    <cellStyle name="Normal 105 2" xfId="1010"/>
    <cellStyle name="Normal 105 3" xfId="1627"/>
    <cellStyle name="Normal 105 4" xfId="1866"/>
    <cellStyle name="Normal 106" xfId="982"/>
    <cellStyle name="Normal 106 2" xfId="1630"/>
    <cellStyle name="Normal 107" xfId="764"/>
    <cellStyle name="Normal 107 2" xfId="1237"/>
    <cellStyle name="Normal 107 3" xfId="1480"/>
    <cellStyle name="Normal 107 3 2" xfId="1647"/>
    <cellStyle name="Normal 107 4" xfId="1881"/>
    <cellStyle name="Normal 108" xfId="43"/>
    <cellStyle name="Normal 108 2" xfId="1024"/>
    <cellStyle name="Normal 108 2 2" xfId="1642"/>
    <cellStyle name="Normal 109" xfId="49"/>
    <cellStyle name="Normal 109 2" xfId="1016"/>
    <cellStyle name="Normal 109 2 2" xfId="1640"/>
    <cellStyle name="Normal 11" xfId="253"/>
    <cellStyle name="Normal 11 2" xfId="254"/>
    <cellStyle name="Normal 11 2 2" xfId="255"/>
    <cellStyle name="Normal 11 2 2 2" xfId="796"/>
    <cellStyle name="Normal 11 2 2 2 2" xfId="1266"/>
    <cellStyle name="Normal 11 2 2 3" xfId="1058"/>
    <cellStyle name="Normal 11 2 2 4" xfId="1680"/>
    <cellStyle name="Normal 11 2 3" xfId="795"/>
    <cellStyle name="Normal 11 2 3 2" xfId="1265"/>
    <cellStyle name="Normal 11 2 4" xfId="1057"/>
    <cellStyle name="Normal 11 2 5" xfId="1679"/>
    <cellStyle name="Normal 11 2_Materiell" xfId="707"/>
    <cellStyle name="Normal 11 3" xfId="256"/>
    <cellStyle name="Normal 11 3 2" xfId="257"/>
    <cellStyle name="Normal 11 3 2 2" xfId="798"/>
    <cellStyle name="Normal 11 3 2 2 2" xfId="1268"/>
    <cellStyle name="Normal 11 3 2 3" xfId="1060"/>
    <cellStyle name="Normal 11 3 2 4" xfId="1682"/>
    <cellStyle name="Normal 11 3 3" xfId="797"/>
    <cellStyle name="Normal 11 3 3 2" xfId="1267"/>
    <cellStyle name="Normal 11 3 4" xfId="1059"/>
    <cellStyle name="Normal 11 3 5" xfId="1681"/>
    <cellStyle name="Normal 11 3_Materiell" xfId="708"/>
    <cellStyle name="Normal 11 4" xfId="258"/>
    <cellStyle name="Normal 11 4 2" xfId="799"/>
    <cellStyle name="Normal 11 4 2 2" xfId="1269"/>
    <cellStyle name="Normal 11 4 3" xfId="1061"/>
    <cellStyle name="Normal 11 4 4" xfId="1683"/>
    <cellStyle name="Normal 11 5" xfId="794"/>
    <cellStyle name="Normal 11 5 2" xfId="1264"/>
    <cellStyle name="Normal 11 6" xfId="1056"/>
    <cellStyle name="Normal 11 7" xfId="1678"/>
    <cellStyle name="Normal 11_Materiell" xfId="706"/>
    <cellStyle name="Normal 110" xfId="1014"/>
    <cellStyle name="Normal 110 2" xfId="1638"/>
    <cellStyle name="Normal 111" xfId="1030"/>
    <cellStyle name="Normal 112" xfId="998"/>
    <cellStyle name="Normal 113" xfId="1007"/>
    <cellStyle name="Normal 114" xfId="1000"/>
    <cellStyle name="Normal 115" xfId="996"/>
    <cellStyle name="Normal 116" xfId="1028"/>
    <cellStyle name="Normal 117" xfId="990"/>
    <cellStyle name="Normal 118" xfId="1001"/>
    <cellStyle name="Normal 118 2" xfId="1635"/>
    <cellStyle name="Normal 119" xfId="1025"/>
    <cellStyle name="Normal 119 2" xfId="1643"/>
    <cellStyle name="Normal 12" xfId="259"/>
    <cellStyle name="Normal 12 2" xfId="260"/>
    <cellStyle name="Normal 12 2 2" xfId="261"/>
    <cellStyle name="Normal 12 2 2 2" xfId="802"/>
    <cellStyle name="Normal 12 2 2 2 2" xfId="1272"/>
    <cellStyle name="Normal 12 2 2 3" xfId="1064"/>
    <cellStyle name="Normal 12 2 2 4" xfId="1686"/>
    <cellStyle name="Normal 12 2 3" xfId="801"/>
    <cellStyle name="Normal 12 2 3 2" xfId="1271"/>
    <cellStyle name="Normal 12 2 4" xfId="1063"/>
    <cellStyle name="Normal 12 2 5" xfId="1685"/>
    <cellStyle name="Normal 12 2_Materiell" xfId="710"/>
    <cellStyle name="Normal 12 3" xfId="262"/>
    <cellStyle name="Normal 12 3 2" xfId="263"/>
    <cellStyle name="Normal 12 3 2 2" xfId="804"/>
    <cellStyle name="Normal 12 3 2 2 2" xfId="1274"/>
    <cellStyle name="Normal 12 3 2 3" xfId="1066"/>
    <cellStyle name="Normal 12 3 2 4" xfId="1688"/>
    <cellStyle name="Normal 12 3 3" xfId="803"/>
    <cellStyle name="Normal 12 3 3 2" xfId="1273"/>
    <cellStyle name="Normal 12 3 4" xfId="1065"/>
    <cellStyle name="Normal 12 3 5" xfId="1687"/>
    <cellStyle name="Normal 12 3_Materiell" xfId="711"/>
    <cellStyle name="Normal 12 4" xfId="264"/>
    <cellStyle name="Normal 12 4 2" xfId="805"/>
    <cellStyle name="Normal 12 4 2 2" xfId="1275"/>
    <cellStyle name="Normal 12 4 3" xfId="1067"/>
    <cellStyle name="Normal 12 4 4" xfId="1689"/>
    <cellStyle name="Normal 12 5" xfId="800"/>
    <cellStyle name="Normal 12 5 2" xfId="1270"/>
    <cellStyle name="Normal 12 6" xfId="1062"/>
    <cellStyle name="Normal 12 7" xfId="1684"/>
    <cellStyle name="Normal 12_Materiell" xfId="709"/>
    <cellStyle name="Normal 120" xfId="999"/>
    <cellStyle name="Normal 120 2" xfId="1634"/>
    <cellStyle name="Normal 121" xfId="1021"/>
    <cellStyle name="Normal 121 2" xfId="1641"/>
    <cellStyle name="Normal 122" xfId="1017"/>
    <cellStyle name="Normal 123" xfId="1020"/>
    <cellStyle name="Normal 124" xfId="1456"/>
    <cellStyle name="Normal 125" xfId="1023"/>
    <cellStyle name="Normal 126" xfId="1459"/>
    <cellStyle name="Normal 127" xfId="1026"/>
    <cellStyle name="Normal 128" xfId="1006"/>
    <cellStyle name="Normal 129" xfId="1009"/>
    <cellStyle name="Normal 129 2" xfId="1636"/>
    <cellStyle name="Normal 13" xfId="265"/>
    <cellStyle name="Normal 13 2" xfId="266"/>
    <cellStyle name="Normal 13 2 2" xfId="267"/>
    <cellStyle name="Normal 13 2 2 2" xfId="808"/>
    <cellStyle name="Normal 13 2 2 2 2" xfId="1278"/>
    <cellStyle name="Normal 13 2 2 3" xfId="1070"/>
    <cellStyle name="Normal 13 2 2 4" xfId="1692"/>
    <cellStyle name="Normal 13 2 3" xfId="807"/>
    <cellStyle name="Normal 13 2 3 2" xfId="1277"/>
    <cellStyle name="Normal 13 2 4" xfId="1069"/>
    <cellStyle name="Normal 13 2 5" xfId="1691"/>
    <cellStyle name="Normal 13 2_Materiell" xfId="713"/>
    <cellStyle name="Normal 13 3" xfId="268"/>
    <cellStyle name="Normal 13 3 2" xfId="269"/>
    <cellStyle name="Normal 13 3 2 2" xfId="810"/>
    <cellStyle name="Normal 13 3 2 2 2" xfId="1280"/>
    <cellStyle name="Normal 13 3 2 3" xfId="1072"/>
    <cellStyle name="Normal 13 3 2 4" xfId="1694"/>
    <cellStyle name="Normal 13 3 3" xfId="809"/>
    <cellStyle name="Normal 13 3 3 2" xfId="1279"/>
    <cellStyle name="Normal 13 3 4" xfId="1071"/>
    <cellStyle name="Normal 13 3 5" xfId="1693"/>
    <cellStyle name="Normal 13 3_Materiell" xfId="714"/>
    <cellStyle name="Normal 13 4" xfId="270"/>
    <cellStyle name="Normal 13 4 2" xfId="811"/>
    <cellStyle name="Normal 13 4 2 2" xfId="1281"/>
    <cellStyle name="Normal 13 4 3" xfId="1073"/>
    <cellStyle name="Normal 13 4 4" xfId="1695"/>
    <cellStyle name="Normal 13 5" xfId="806"/>
    <cellStyle name="Normal 13 5 2" xfId="1276"/>
    <cellStyle name="Normal 13 6" xfId="1068"/>
    <cellStyle name="Normal 13 7" xfId="1690"/>
    <cellStyle name="Normal 13_Materiell" xfId="712"/>
    <cellStyle name="Normal 130" xfId="1475"/>
    <cellStyle name="Normal 130 2" xfId="1646"/>
    <cellStyle name="Normal 131" xfId="1649"/>
    <cellStyle name="Normal 132" xfId="1648"/>
    <cellStyle name="Normal 14" xfId="271"/>
    <cellStyle name="Normal 14 2" xfId="272"/>
    <cellStyle name="Normal 14 2 2" xfId="273"/>
    <cellStyle name="Normal 14 2 2 2" xfId="814"/>
    <cellStyle name="Normal 14 2 2 2 2" xfId="1284"/>
    <cellStyle name="Normal 14 2 2 3" xfId="1076"/>
    <cellStyle name="Normal 14 2 2 4" xfId="1698"/>
    <cellStyle name="Normal 14 2 3" xfId="813"/>
    <cellStyle name="Normal 14 2 3 2" xfId="1283"/>
    <cellStyle name="Normal 14 2 4" xfId="1075"/>
    <cellStyle name="Normal 14 2 5" xfId="1697"/>
    <cellStyle name="Normal 14 2_Materiell" xfId="716"/>
    <cellStyle name="Normal 14 3" xfId="274"/>
    <cellStyle name="Normal 14 3 2" xfId="275"/>
    <cellStyle name="Normal 14 3 2 2" xfId="816"/>
    <cellStyle name="Normal 14 3 2 2 2" xfId="1286"/>
    <cellStyle name="Normal 14 3 2 3" xfId="1078"/>
    <cellStyle name="Normal 14 3 2 4" xfId="1700"/>
    <cellStyle name="Normal 14 3 3" xfId="815"/>
    <cellStyle name="Normal 14 3 3 2" xfId="1285"/>
    <cellStyle name="Normal 14 3 4" xfId="1077"/>
    <cellStyle name="Normal 14 3 5" xfId="1699"/>
    <cellStyle name="Normal 14 3_Materiell" xfId="717"/>
    <cellStyle name="Normal 14 4" xfId="276"/>
    <cellStyle name="Normal 14 4 2" xfId="817"/>
    <cellStyle name="Normal 14 4 2 2" xfId="1287"/>
    <cellStyle name="Normal 14 4 3" xfId="1079"/>
    <cellStyle name="Normal 14 4 4" xfId="1701"/>
    <cellStyle name="Normal 14 5" xfId="812"/>
    <cellStyle name="Normal 14 5 2" xfId="1282"/>
    <cellStyle name="Normal 14 6" xfId="1074"/>
    <cellStyle name="Normal 14 7" xfId="1696"/>
    <cellStyle name="Normal 14_Materiell" xfId="715"/>
    <cellStyle name="Normal 15" xfId="277"/>
    <cellStyle name="Normal 15 2" xfId="278"/>
    <cellStyle name="Normal 15 2 2" xfId="279"/>
    <cellStyle name="Normal 15 2 2 2" xfId="820"/>
    <cellStyle name="Normal 15 2 2 2 2" xfId="1290"/>
    <cellStyle name="Normal 15 2 2 3" xfId="1082"/>
    <cellStyle name="Normal 15 2 2 4" xfId="1704"/>
    <cellStyle name="Normal 15 2 3" xfId="819"/>
    <cellStyle name="Normal 15 2 3 2" xfId="1289"/>
    <cellStyle name="Normal 15 2 4" xfId="1081"/>
    <cellStyle name="Normal 15 2 5" xfId="1703"/>
    <cellStyle name="Normal 15 2_Materiell" xfId="719"/>
    <cellStyle name="Normal 15 3" xfId="280"/>
    <cellStyle name="Normal 15 3 2" xfId="281"/>
    <cellStyle name="Normal 15 3 2 2" xfId="822"/>
    <cellStyle name="Normal 15 3 2 2 2" xfId="1292"/>
    <cellStyle name="Normal 15 3 2 3" xfId="1084"/>
    <cellStyle name="Normal 15 3 2 4" xfId="1706"/>
    <cellStyle name="Normal 15 3 3" xfId="821"/>
    <cellStyle name="Normal 15 3 3 2" xfId="1291"/>
    <cellStyle name="Normal 15 3 4" xfId="1083"/>
    <cellStyle name="Normal 15 3 5" xfId="1705"/>
    <cellStyle name="Normal 15 3_Materiell" xfId="720"/>
    <cellStyle name="Normal 15 4" xfId="282"/>
    <cellStyle name="Normal 15 4 2" xfId="823"/>
    <cellStyle name="Normal 15 4 2 2" xfId="1293"/>
    <cellStyle name="Normal 15 4 3" xfId="1085"/>
    <cellStyle name="Normal 15 4 4" xfId="1707"/>
    <cellStyle name="Normal 15 5" xfId="818"/>
    <cellStyle name="Normal 15 5 2" xfId="1288"/>
    <cellStyle name="Normal 15 6" xfId="1080"/>
    <cellStyle name="Normal 15 7" xfId="1702"/>
    <cellStyle name="Normal 15_Materiell" xfId="718"/>
    <cellStyle name="Normal 16" xfId="283"/>
    <cellStyle name="Normal 16 2" xfId="284"/>
    <cellStyle name="Normal 16 3" xfId="285"/>
    <cellStyle name="Normal 16 3 2" xfId="825"/>
    <cellStyle name="Normal 16 3 2 2" xfId="1295"/>
    <cellStyle name="Normal 16 3 3" xfId="1087"/>
    <cellStyle name="Normal 16 3 4" xfId="1709"/>
    <cellStyle name="Normal 16 4" xfId="824"/>
    <cellStyle name="Normal 16 4 2" xfId="1294"/>
    <cellStyle name="Normal 16 5" xfId="1086"/>
    <cellStyle name="Normal 16 6" xfId="1708"/>
    <cellStyle name="Normal 16_Materiell" xfId="721"/>
    <cellStyle name="Normal 17" xfId="286"/>
    <cellStyle name="Normal 17 2" xfId="287"/>
    <cellStyle name="Normal 17 2 2" xfId="827"/>
    <cellStyle name="Normal 17 2 2 2" xfId="1297"/>
    <cellStyle name="Normal 17 2 3" xfId="1089"/>
    <cellStyle name="Normal 17 2 4" xfId="1711"/>
    <cellStyle name="Normal 17 3" xfId="288"/>
    <cellStyle name="Normal 17 3 2" xfId="289"/>
    <cellStyle name="Normal 17 3 2 2" xfId="290"/>
    <cellStyle name="Normal 17 4" xfId="291"/>
    <cellStyle name="Normal 17 4 2" xfId="292"/>
    <cellStyle name="Normal 17 5" xfId="826"/>
    <cellStyle name="Normal 17 5 2" xfId="1296"/>
    <cellStyle name="Normal 17 6" xfId="1088"/>
    <cellStyle name="Normal 17 7" xfId="1710"/>
    <cellStyle name="Normal 17_Materiell" xfId="722"/>
    <cellStyle name="Normal 18" xfId="293"/>
    <cellStyle name="Normal 18 2" xfId="294"/>
    <cellStyle name="Normal 18 2 2" xfId="829"/>
    <cellStyle name="Normal 18 2 2 2" xfId="1299"/>
    <cellStyle name="Normal 18 2 3" xfId="1091"/>
    <cellStyle name="Normal 18 2 4" xfId="1713"/>
    <cellStyle name="Normal 18 3" xfId="828"/>
    <cellStyle name="Normal 18 3 2" xfId="1298"/>
    <cellStyle name="Normal 18 4" xfId="1090"/>
    <cellStyle name="Normal 18 5" xfId="1712"/>
    <cellStyle name="Normal 18_Materiell" xfId="723"/>
    <cellStyle name="Normal 19" xfId="295"/>
    <cellStyle name="Normal 19 2" xfId="830"/>
    <cellStyle name="Normal 19 2 2" xfId="1300"/>
    <cellStyle name="Normal 19 3" xfId="1092"/>
    <cellStyle name="Normal 19 4" xfId="1714"/>
    <cellStyle name="Normal 2" xfId="45"/>
    <cellStyle name="Normal 2 10" xfId="296"/>
    <cellStyle name="Normal 2 10 2" xfId="831"/>
    <cellStyle name="Normal 2 10 2 2" xfId="1301"/>
    <cellStyle name="Normal 2 10 3" xfId="1093"/>
    <cellStyle name="Normal 2 10 4" xfId="1715"/>
    <cellStyle name="Normal 2 11" xfId="297"/>
    <cellStyle name="Normal 2 12" xfId="298"/>
    <cellStyle name="Normal 2 13" xfId="768"/>
    <cellStyle name="Normal 2 13 2" xfId="1239"/>
    <cellStyle name="Normal 2 14" xfId="1031"/>
    <cellStyle name="Normal 2 15" xfId="1473"/>
    <cellStyle name="Normal 2 15 2" xfId="1645"/>
    <cellStyle name="Normal 2 16" xfId="1652"/>
    <cellStyle name="Normal 2 17" xfId="1878"/>
    <cellStyle name="Normal 2 18" xfId="1879"/>
    <cellStyle name="Normal 2 2" xfId="53"/>
    <cellStyle name="Normal 2 2 2" xfId="299"/>
    <cellStyle name="Normal 2 2 2 2" xfId="1465"/>
    <cellStyle name="Normal 2 2 3" xfId="300"/>
    <cellStyle name="Normal 2 2 4" xfId="301"/>
    <cellStyle name="Normal 2 2 4 2" xfId="832"/>
    <cellStyle name="Normal 2 2 4 2 2" xfId="1302"/>
    <cellStyle name="Normal 2 2 4 3" xfId="1094"/>
    <cellStyle name="Normal 2 2 4 4" xfId="1716"/>
    <cellStyle name="Normal 2 2 5" xfId="771"/>
    <cellStyle name="Normal 2 2 5 2" xfId="1242"/>
    <cellStyle name="Normal 2 2 6" xfId="1034"/>
    <cellStyle name="Normal 2 2 7" xfId="1656"/>
    <cellStyle name="Normal 2 2_Andel budsjett" xfId="697"/>
    <cellStyle name="Normal 2 3" xfId="302"/>
    <cellStyle name="Normal 2 3 10" xfId="1717"/>
    <cellStyle name="Normal 2 3 11" xfId="1872"/>
    <cellStyle name="Normal 2 3 2" xfId="303"/>
    <cellStyle name="Normal 2 3 2 2" xfId="1876"/>
    <cellStyle name="Normal 2 3 3" xfId="304"/>
    <cellStyle name="Normal 2 3 3 2" xfId="305"/>
    <cellStyle name="Normal 2 3 3 2 2" xfId="835"/>
    <cellStyle name="Normal 2 3 3 2 2 2" xfId="1305"/>
    <cellStyle name="Normal 2 3 3 2 3" xfId="1097"/>
    <cellStyle name="Normal 2 3 3 2 4" xfId="1719"/>
    <cellStyle name="Normal 2 3 3 3" xfId="834"/>
    <cellStyle name="Normal 2 3 3 3 2" xfId="1304"/>
    <cellStyle name="Normal 2 3 3 4" xfId="1096"/>
    <cellStyle name="Normal 2 3 3 5" xfId="1718"/>
    <cellStyle name="Normal 2 3 3_Materiell" xfId="725"/>
    <cellStyle name="Normal 2 3 4" xfId="306"/>
    <cellStyle name="Normal 2 3 4 2" xfId="307"/>
    <cellStyle name="Normal 2 3 4 2 2" xfId="837"/>
    <cellStyle name="Normal 2 3 4 2 2 2" xfId="1307"/>
    <cellStyle name="Normal 2 3 4 2 3" xfId="1099"/>
    <cellStyle name="Normal 2 3 4 2 4" xfId="1721"/>
    <cellStyle name="Normal 2 3 4 3" xfId="836"/>
    <cellStyle name="Normal 2 3 4 3 2" xfId="1306"/>
    <cellStyle name="Normal 2 3 4 4" xfId="1098"/>
    <cellStyle name="Normal 2 3 4 5" xfId="1720"/>
    <cellStyle name="Normal 2 3 4_Materiell" xfId="726"/>
    <cellStyle name="Normal 2 3 5" xfId="833"/>
    <cellStyle name="Normal 2 3 5 2" xfId="1303"/>
    <cellStyle name="Normal 2 3 5 3" xfId="1474"/>
    <cellStyle name="Normal 2 3 5 4" xfId="1884"/>
    <cellStyle name="Normal 2 3 6" xfId="1095"/>
    <cellStyle name="Normal 2 3 7" xfId="992"/>
    <cellStyle name="Normal 2 3 8" xfId="1470"/>
    <cellStyle name="Normal 2 3 9" xfId="1464"/>
    <cellStyle name="Normal 2 3_Materiell" xfId="724"/>
    <cellStyle name="Normal 2 4" xfId="308"/>
    <cellStyle name="Normal 2 4 2" xfId="309"/>
    <cellStyle name="Normal 2 4 2 2" xfId="310"/>
    <cellStyle name="Normal 2 4 2 2 2" xfId="840"/>
    <cellStyle name="Normal 2 4 2 2 2 2" xfId="1310"/>
    <cellStyle name="Normal 2 4 2 2 3" xfId="1102"/>
    <cellStyle name="Normal 2 4 2 2 4" xfId="1724"/>
    <cellStyle name="Normal 2 4 2 3" xfId="839"/>
    <cellStyle name="Normal 2 4 2 3 2" xfId="1309"/>
    <cellStyle name="Normal 2 4 2 4" xfId="1101"/>
    <cellStyle name="Normal 2 4 2 5" xfId="1723"/>
    <cellStyle name="Normal 2 4 2_Materiell" xfId="727"/>
    <cellStyle name="Normal 2 4 3" xfId="311"/>
    <cellStyle name="Normal 2 4 3 2" xfId="312"/>
    <cellStyle name="Normal 2 4 3 2 2" xfId="842"/>
    <cellStyle name="Normal 2 4 3 2 2 2" xfId="1312"/>
    <cellStyle name="Normal 2 4 3 2 3" xfId="1104"/>
    <cellStyle name="Normal 2 4 3 2 4" xfId="1726"/>
    <cellStyle name="Normal 2 4 3 3" xfId="841"/>
    <cellStyle name="Normal 2 4 3 3 2" xfId="1311"/>
    <cellStyle name="Normal 2 4 3 4" xfId="1103"/>
    <cellStyle name="Normal 2 4 3 5" xfId="1725"/>
    <cellStyle name="Normal 2 4 3_Materiell" xfId="728"/>
    <cellStyle name="Normal 2 4 4" xfId="313"/>
    <cellStyle name="Normal 2 4 4 2" xfId="843"/>
    <cellStyle name="Normal 2 4 4 2 2" xfId="1313"/>
    <cellStyle name="Normal 2 4 4 3" xfId="1105"/>
    <cellStyle name="Normal 2 4 4 4" xfId="1727"/>
    <cellStyle name="Normal 2 4 5" xfId="984"/>
    <cellStyle name="Normal 2 4 5 2" xfId="1449"/>
    <cellStyle name="Normal 2 4 5 3" xfId="1867"/>
    <cellStyle name="Normal 2 4 6" xfId="838"/>
    <cellStyle name="Normal 2 4 6 2" xfId="1308"/>
    <cellStyle name="Normal 2 4 6 3" xfId="1457"/>
    <cellStyle name="Normal 2 4 6 4" xfId="1862"/>
    <cellStyle name="Normal 2 4 7" xfId="1100"/>
    <cellStyle name="Normal 2 4 8" xfId="1722"/>
    <cellStyle name="Normal 2 4_2017" xfId="1467"/>
    <cellStyle name="Normal 2 5" xfId="314"/>
    <cellStyle name="Normal 2 5 2" xfId="315"/>
    <cellStyle name="Normal 2 5 2 2" xfId="316"/>
    <cellStyle name="Normal 2 5 2 2 2" xfId="846"/>
    <cellStyle name="Normal 2 5 2 2 2 2" xfId="1316"/>
    <cellStyle name="Normal 2 5 2 2 3" xfId="1108"/>
    <cellStyle name="Normal 2 5 2 2 4" xfId="1730"/>
    <cellStyle name="Normal 2 5 2 3" xfId="845"/>
    <cellStyle name="Normal 2 5 2 3 2" xfId="1315"/>
    <cellStyle name="Normal 2 5 2 4" xfId="1107"/>
    <cellStyle name="Normal 2 5 2 5" xfId="1729"/>
    <cellStyle name="Normal 2 5 2_Materiell" xfId="730"/>
    <cellStyle name="Normal 2 5 3" xfId="317"/>
    <cellStyle name="Normal 2 5 3 2" xfId="318"/>
    <cellStyle name="Normal 2 5 3 2 2" xfId="848"/>
    <cellStyle name="Normal 2 5 3 2 2 2" xfId="1318"/>
    <cellStyle name="Normal 2 5 3 2 3" xfId="1110"/>
    <cellStyle name="Normal 2 5 3 2 4" xfId="1732"/>
    <cellStyle name="Normal 2 5 3 3" xfId="847"/>
    <cellStyle name="Normal 2 5 3 3 2" xfId="1317"/>
    <cellStyle name="Normal 2 5 3 4" xfId="1109"/>
    <cellStyle name="Normal 2 5 3 5" xfId="1731"/>
    <cellStyle name="Normal 2 5 3_Materiell" xfId="731"/>
    <cellStyle name="Normal 2 5 4" xfId="319"/>
    <cellStyle name="Normal 2 5 4 2" xfId="849"/>
    <cellStyle name="Normal 2 5 4 2 2" xfId="1319"/>
    <cellStyle name="Normal 2 5 4 3" xfId="1111"/>
    <cellStyle name="Normal 2 5 4 4" xfId="1733"/>
    <cellStyle name="Normal 2 5 5" xfId="844"/>
    <cellStyle name="Normal 2 5 5 2" xfId="1314"/>
    <cellStyle name="Normal 2 5 6" xfId="1106"/>
    <cellStyle name="Normal 2 5 7" xfId="1728"/>
    <cellStyle name="Normal 2 5_Materiell" xfId="729"/>
    <cellStyle name="Normal 2 6" xfId="320"/>
    <cellStyle name="Normal 2 7" xfId="321"/>
    <cellStyle name="Normal 2 8" xfId="322"/>
    <cellStyle name="Normal 2 8 2" xfId="850"/>
    <cellStyle name="Normal 2 8 2 2" xfId="1320"/>
    <cellStyle name="Normal 2 8 3" xfId="1112"/>
    <cellStyle name="Normal 2 8 4" xfId="1734"/>
    <cellStyle name="Normal 2 9" xfId="323"/>
    <cellStyle name="Normal 2 9 2" xfId="851"/>
    <cellStyle name="Normal 2 9 2 2" xfId="1321"/>
    <cellStyle name="Normal 2 9 3" xfId="1113"/>
    <cellStyle name="Normal 2 9 4" xfId="1735"/>
    <cellStyle name="Normal 2_2017" xfId="1454"/>
    <cellStyle name="Normal 20" xfId="324"/>
    <cellStyle name="Normal 20 2" xfId="852"/>
    <cellStyle name="Normal 20 2 2" xfId="1322"/>
    <cellStyle name="Normal 20 3" xfId="1114"/>
    <cellStyle name="Normal 20 4" xfId="1736"/>
    <cellStyle name="Normal 21" xfId="325"/>
    <cellStyle name="Normal 22" xfId="326"/>
    <cellStyle name="Normal 22 2" xfId="327"/>
    <cellStyle name="Normal 22 2 2" xfId="328"/>
    <cellStyle name="Normal 22 2 2 2" xfId="1501"/>
    <cellStyle name="Normal 22 2 3" xfId="1500"/>
    <cellStyle name="Normal 22 3" xfId="1499"/>
    <cellStyle name="Normal 23" xfId="329"/>
    <cellStyle name="Normal 23 2" xfId="330"/>
    <cellStyle name="Normal 23 2 2" xfId="331"/>
    <cellStyle name="Normal 23 2 2 2" xfId="1504"/>
    <cellStyle name="Normal 23 2 3" xfId="1503"/>
    <cellStyle name="Normal 23 3" xfId="332"/>
    <cellStyle name="Normal 23 3 2" xfId="1505"/>
    <cellStyle name="Normal 23 4" xfId="1502"/>
    <cellStyle name="Normal 24" xfId="333"/>
    <cellStyle name="Normal 24 2" xfId="334"/>
    <cellStyle name="Normal 24 2 2" xfId="335"/>
    <cellStyle name="Normal 24 2 2 2" xfId="1508"/>
    <cellStyle name="Normal 24 2 3" xfId="1507"/>
    <cellStyle name="Normal 24 3" xfId="336"/>
    <cellStyle name="Normal 24 3 2" xfId="1509"/>
    <cellStyle name="Normal 24 4" xfId="1506"/>
    <cellStyle name="Normal 25" xfId="337"/>
    <cellStyle name="Normal 25 2" xfId="338"/>
    <cellStyle name="Normal 25 2 2" xfId="1510"/>
    <cellStyle name="Normal 25 3" xfId="339"/>
    <cellStyle name="Normal 25 4" xfId="340"/>
    <cellStyle name="Normal 26" xfId="341"/>
    <cellStyle name="Normal 26 2" xfId="342"/>
    <cellStyle name="Normal 26 2 2" xfId="343"/>
    <cellStyle name="Normal 26 2 2 2" xfId="1513"/>
    <cellStyle name="Normal 26 2 3" xfId="1512"/>
    <cellStyle name="Normal 26 3" xfId="344"/>
    <cellStyle name="Normal 26 3 2" xfId="1514"/>
    <cellStyle name="Normal 26 4" xfId="1511"/>
    <cellStyle name="Normal 27" xfId="345"/>
    <cellStyle name="Normal 27 2" xfId="346"/>
    <cellStyle name="Normal 27 2 2" xfId="347"/>
    <cellStyle name="Normal 27 2 2 2" xfId="1517"/>
    <cellStyle name="Normal 27 2 3" xfId="1516"/>
    <cellStyle name="Normal 27 3" xfId="348"/>
    <cellStyle name="Normal 27 3 2" xfId="1518"/>
    <cellStyle name="Normal 27 4" xfId="349"/>
    <cellStyle name="Normal 27 4 2" xfId="350"/>
    <cellStyle name="Normal 27 5" xfId="351"/>
    <cellStyle name="Normal 27 6" xfId="1515"/>
    <cellStyle name="Normal 28" xfId="352"/>
    <cellStyle name="Normal 28 2" xfId="353"/>
    <cellStyle name="Normal 28 2 2" xfId="354"/>
    <cellStyle name="Normal 28 2 2 2" xfId="1521"/>
    <cellStyle name="Normal 28 2 3" xfId="1520"/>
    <cellStyle name="Normal 28 3" xfId="1519"/>
    <cellStyle name="Normal 29" xfId="355"/>
    <cellStyle name="Normal 29 2" xfId="356"/>
    <cellStyle name="Normal 29 2 2" xfId="357"/>
    <cellStyle name="Normal 29 2 2 2" xfId="1524"/>
    <cellStyle name="Normal 29 2 3" xfId="1523"/>
    <cellStyle name="Normal 29 3" xfId="1522"/>
    <cellStyle name="Normal 3" xfId="46"/>
    <cellStyle name="Normal 3 10" xfId="358"/>
    <cellStyle name="Normal 3 10 2" xfId="1525"/>
    <cellStyle name="Normal 3 11" xfId="1488"/>
    <cellStyle name="Normal 3 2" xfId="359"/>
    <cellStyle name="Normal 3 2 2" xfId="360"/>
    <cellStyle name="Normal 3 2 2 2" xfId="361"/>
    <cellStyle name="Normal 3 2 2 2 2" xfId="362"/>
    <cellStyle name="Normal 3 2 2 2 2 2" xfId="363"/>
    <cellStyle name="Normal 3 2 2 2 2 2 2" xfId="856"/>
    <cellStyle name="Normal 3 2 2 2 2 2 2 2" xfId="1326"/>
    <cellStyle name="Normal 3 2 2 2 2 2 3" xfId="1118"/>
    <cellStyle name="Normal 3 2 2 2 2 2 4" xfId="1740"/>
    <cellStyle name="Normal 3 2 2 2 2 3" xfId="855"/>
    <cellStyle name="Normal 3 2 2 2 2 3 2" xfId="1325"/>
    <cellStyle name="Normal 3 2 2 2 2 4" xfId="1117"/>
    <cellStyle name="Normal 3 2 2 2 2 5" xfId="1739"/>
    <cellStyle name="Normal 3 2 2 2 2_Materiell" xfId="734"/>
    <cellStyle name="Normal 3 2 2 2 3" xfId="364"/>
    <cellStyle name="Normal 3 2 2 2 3 2" xfId="365"/>
    <cellStyle name="Normal 3 2 2 2 3 2 2" xfId="858"/>
    <cellStyle name="Normal 3 2 2 2 3 2 2 2" xfId="1328"/>
    <cellStyle name="Normal 3 2 2 2 3 2 3" xfId="1120"/>
    <cellStyle name="Normal 3 2 2 2 3 2 4" xfId="1742"/>
    <cellStyle name="Normal 3 2 2 2 3 3" xfId="857"/>
    <cellStyle name="Normal 3 2 2 2 3 3 2" xfId="1327"/>
    <cellStyle name="Normal 3 2 2 2 3 4" xfId="1119"/>
    <cellStyle name="Normal 3 2 2 2 3 5" xfId="1741"/>
    <cellStyle name="Normal 3 2 2 2 3_Materiell" xfId="735"/>
    <cellStyle name="Normal 3 2 2 2 4" xfId="366"/>
    <cellStyle name="Normal 3 2 2 2 4 2" xfId="859"/>
    <cellStyle name="Normal 3 2 2 2 4 2 2" xfId="1329"/>
    <cellStyle name="Normal 3 2 2 2 4 3" xfId="1121"/>
    <cellStyle name="Normal 3 2 2 2 4 4" xfId="1743"/>
    <cellStyle name="Normal 3 2 2 2 5" xfId="854"/>
    <cellStyle name="Normal 3 2 2 2 5 2" xfId="1324"/>
    <cellStyle name="Normal 3 2 2 2 6" xfId="1116"/>
    <cellStyle name="Normal 3 2 2 2 7" xfId="1738"/>
    <cellStyle name="Normal 3 2 2 2_Materiell" xfId="733"/>
    <cellStyle name="Normal 3 2 2 3" xfId="367"/>
    <cellStyle name="Normal 3 2 2 3 2" xfId="368"/>
    <cellStyle name="Normal 3 2 2 3 2 2" xfId="861"/>
    <cellStyle name="Normal 3 2 2 3 2 2 2" xfId="1331"/>
    <cellStyle name="Normal 3 2 2 3 2 3" xfId="1123"/>
    <cellStyle name="Normal 3 2 2 3 2 4" xfId="1745"/>
    <cellStyle name="Normal 3 2 2 3 3" xfId="860"/>
    <cellStyle name="Normal 3 2 2 3 3 2" xfId="1330"/>
    <cellStyle name="Normal 3 2 2 3 4" xfId="1122"/>
    <cellStyle name="Normal 3 2 2 3 5" xfId="1744"/>
    <cellStyle name="Normal 3 2 2 3_Materiell" xfId="736"/>
    <cellStyle name="Normal 3 2 2 4" xfId="369"/>
    <cellStyle name="Normal 3 2 2 4 2" xfId="370"/>
    <cellStyle name="Normal 3 2 2 4 2 2" xfId="863"/>
    <cellStyle name="Normal 3 2 2 4 2 2 2" xfId="1333"/>
    <cellStyle name="Normal 3 2 2 4 2 3" xfId="1125"/>
    <cellStyle name="Normal 3 2 2 4 2 4" xfId="1747"/>
    <cellStyle name="Normal 3 2 2 4 3" xfId="862"/>
    <cellStyle name="Normal 3 2 2 4 3 2" xfId="1332"/>
    <cellStyle name="Normal 3 2 2 4 4" xfId="1124"/>
    <cellStyle name="Normal 3 2 2 4 5" xfId="1746"/>
    <cellStyle name="Normal 3 2 2 4_Materiell" xfId="737"/>
    <cellStyle name="Normal 3 2 2 5" xfId="371"/>
    <cellStyle name="Normal 3 2 2 5 2" xfId="864"/>
    <cellStyle name="Normal 3 2 2 5 2 2" xfId="1334"/>
    <cellStyle name="Normal 3 2 2 5 3" xfId="1126"/>
    <cellStyle name="Normal 3 2 2 5 4" xfId="1748"/>
    <cellStyle name="Normal 3 2 2 6" xfId="853"/>
    <cellStyle name="Normal 3 2 2 6 2" xfId="1323"/>
    <cellStyle name="Normal 3 2 2 7" xfId="1115"/>
    <cellStyle name="Normal 3 2 2 8" xfId="1737"/>
    <cellStyle name="Normal 3 2 2_Materiell" xfId="732"/>
    <cellStyle name="Normal 3 2 3" xfId="372"/>
    <cellStyle name="Normal 3 2 3 2" xfId="373"/>
    <cellStyle name="Normal 3 2 3 2 2" xfId="374"/>
    <cellStyle name="Normal 3 2 3 2 2 2" xfId="867"/>
    <cellStyle name="Normal 3 2 3 2 2 2 2" xfId="1337"/>
    <cellStyle name="Normal 3 2 3 2 2 3" xfId="1129"/>
    <cellStyle name="Normal 3 2 3 2 2 4" xfId="1751"/>
    <cellStyle name="Normal 3 2 3 2 3" xfId="866"/>
    <cellStyle name="Normal 3 2 3 2 3 2" xfId="1336"/>
    <cellStyle name="Normal 3 2 3 2 4" xfId="1128"/>
    <cellStyle name="Normal 3 2 3 2 5" xfId="1750"/>
    <cellStyle name="Normal 3 2 3 2_Materiell" xfId="739"/>
    <cellStyle name="Normal 3 2 3 3" xfId="375"/>
    <cellStyle name="Normal 3 2 3 3 2" xfId="376"/>
    <cellStyle name="Normal 3 2 3 3 2 2" xfId="869"/>
    <cellStyle name="Normal 3 2 3 3 2 2 2" xfId="1339"/>
    <cellStyle name="Normal 3 2 3 3 2 3" xfId="1131"/>
    <cellStyle name="Normal 3 2 3 3 2 4" xfId="1753"/>
    <cellStyle name="Normal 3 2 3 3 3" xfId="868"/>
    <cellStyle name="Normal 3 2 3 3 3 2" xfId="1338"/>
    <cellStyle name="Normal 3 2 3 3 4" xfId="1130"/>
    <cellStyle name="Normal 3 2 3 3 5" xfId="1752"/>
    <cellStyle name="Normal 3 2 3 3_Materiell" xfId="740"/>
    <cellStyle name="Normal 3 2 3 4" xfId="377"/>
    <cellStyle name="Normal 3 2 3 4 2" xfId="870"/>
    <cellStyle name="Normal 3 2 3 4 2 2" xfId="1340"/>
    <cellStyle name="Normal 3 2 3 4 3" xfId="1132"/>
    <cellStyle name="Normal 3 2 3 4 4" xfId="1754"/>
    <cellStyle name="Normal 3 2 3 5" xfId="865"/>
    <cellStyle name="Normal 3 2 3 5 2" xfId="1335"/>
    <cellStyle name="Normal 3 2 3 6" xfId="1127"/>
    <cellStyle name="Normal 3 2 3 7" xfId="1749"/>
    <cellStyle name="Normal 3 2 3_Materiell" xfId="738"/>
    <cellStyle name="Normal 3 3" xfId="378"/>
    <cellStyle name="Normal 3 3 10" xfId="1463"/>
    <cellStyle name="Normal 3 3 11" xfId="1755"/>
    <cellStyle name="Normal 3 3 2" xfId="379"/>
    <cellStyle name="Normal 3 3 2 2" xfId="380"/>
    <cellStyle name="Normal 3 3 2 2 2" xfId="873"/>
    <cellStyle name="Normal 3 3 2 2 2 2" xfId="1343"/>
    <cellStyle name="Normal 3 3 2 2 3" xfId="1135"/>
    <cellStyle name="Normal 3 3 2 2 4" xfId="1757"/>
    <cellStyle name="Normal 3 3 2 3" xfId="872"/>
    <cellStyle name="Normal 3 3 2 3 2" xfId="1342"/>
    <cellStyle name="Normal 3 3 2 4" xfId="1134"/>
    <cellStyle name="Normal 3 3 2 5" xfId="1756"/>
    <cellStyle name="Normal 3 3 2_Materiell" xfId="742"/>
    <cellStyle name="Normal 3 3 3" xfId="381"/>
    <cellStyle name="Normal 3 3 3 2" xfId="382"/>
    <cellStyle name="Normal 3 3 3 2 2" xfId="875"/>
    <cellStyle name="Normal 3 3 3 2 2 2" xfId="1345"/>
    <cellStyle name="Normal 3 3 3 2 3" xfId="1137"/>
    <cellStyle name="Normal 3 3 3 2 4" xfId="1759"/>
    <cellStyle name="Normal 3 3 3 3" xfId="874"/>
    <cellStyle name="Normal 3 3 3 3 2" xfId="1344"/>
    <cellStyle name="Normal 3 3 3 4" xfId="1136"/>
    <cellStyle name="Normal 3 3 3 5" xfId="1758"/>
    <cellStyle name="Normal 3 3 3_Materiell" xfId="743"/>
    <cellStyle name="Normal 3 3 4" xfId="383"/>
    <cellStyle name="Normal 3 3 4 2" xfId="876"/>
    <cellStyle name="Normal 3 3 4 2 2" xfId="1346"/>
    <cellStyle name="Normal 3 3 4 3" xfId="1138"/>
    <cellStyle name="Normal 3 3 4 4" xfId="1760"/>
    <cellStyle name="Normal 3 3 5" xfId="986"/>
    <cellStyle name="Normal 3 3 6" xfId="871"/>
    <cellStyle name="Normal 3 3 6 2" xfId="1341"/>
    <cellStyle name="Normal 3 3 6 2 2" xfId="1482"/>
    <cellStyle name="Normal 3 3 6 3" xfId="1012"/>
    <cellStyle name="Normal 3 3 6 4" xfId="1476"/>
    <cellStyle name="Normal 3 3 6 5" xfId="1863"/>
    <cellStyle name="Normal 3 3 7" xfId="1133"/>
    <cellStyle name="Normal 3 3 8" xfId="1019"/>
    <cellStyle name="Normal 3 3 9" xfId="1027"/>
    <cellStyle name="Normal 3 3_Materiell" xfId="741"/>
    <cellStyle name="Normal 3 4" xfId="384"/>
    <cellStyle name="Normal 3 5" xfId="385"/>
    <cellStyle name="Normal 3 5 2" xfId="386"/>
    <cellStyle name="Normal 3 5 2 2" xfId="387"/>
    <cellStyle name="Normal 3 5 2 2 2" xfId="880"/>
    <cellStyle name="Normal 3 5 2 2 2 2" xfId="1350"/>
    <cellStyle name="Normal 3 5 2 2 3" xfId="1141"/>
    <cellStyle name="Normal 3 5 2 2 4" xfId="1763"/>
    <cellStyle name="Normal 3 5 2 3" xfId="879"/>
    <cellStyle name="Normal 3 5 2 3 2" xfId="1349"/>
    <cellStyle name="Normal 3 5 2 4" xfId="1140"/>
    <cellStyle name="Normal 3 5 2 5" xfId="1762"/>
    <cellStyle name="Normal 3 5 2_Materiell" xfId="745"/>
    <cellStyle name="Normal 3 5 3" xfId="388"/>
    <cellStyle name="Normal 3 5 3 2" xfId="389"/>
    <cellStyle name="Normal 3 5 3 2 2" xfId="882"/>
    <cellStyle name="Normal 3 5 3 2 2 2" xfId="1352"/>
    <cellStyle name="Normal 3 5 3 2 3" xfId="1143"/>
    <cellStyle name="Normal 3 5 3 2 4" xfId="1765"/>
    <cellStyle name="Normal 3 5 3 3" xfId="881"/>
    <cellStyle name="Normal 3 5 3 3 2" xfId="1351"/>
    <cellStyle name="Normal 3 5 3 4" xfId="1142"/>
    <cellStyle name="Normal 3 5 3 5" xfId="1764"/>
    <cellStyle name="Normal 3 5 3_Materiell" xfId="746"/>
    <cellStyle name="Normal 3 5 4" xfId="390"/>
    <cellStyle name="Normal 3 5 4 2" xfId="883"/>
    <cellStyle name="Normal 3 5 4 2 2" xfId="1353"/>
    <cellStyle name="Normal 3 5 4 3" xfId="1144"/>
    <cellStyle name="Normal 3 5 4 4" xfId="1766"/>
    <cellStyle name="Normal 3 5 5" xfId="878"/>
    <cellStyle name="Normal 3 5 5 2" xfId="1348"/>
    <cellStyle name="Normal 3 5 6" xfId="1139"/>
    <cellStyle name="Normal 3 5 7" xfId="1761"/>
    <cellStyle name="Normal 3 5_Materiell" xfId="744"/>
    <cellStyle name="Normal 3 6" xfId="391"/>
    <cellStyle name="Normal 3 7" xfId="392"/>
    <cellStyle name="Normal 3 8" xfId="393"/>
    <cellStyle name="Normal 3 8 2" xfId="884"/>
    <cellStyle name="Normal 3 8 2 2" xfId="1354"/>
    <cellStyle name="Normal 3 8 3" xfId="1145"/>
    <cellStyle name="Normal 3 8 4" xfId="1767"/>
    <cellStyle name="Normal 3 9" xfId="394"/>
    <cellStyle name="Normal 3 9 2" xfId="395"/>
    <cellStyle name="Normal 3 9 3" xfId="396"/>
    <cellStyle name="Normal 3 9 4" xfId="397"/>
    <cellStyle name="Normal 3_2017" xfId="1460"/>
    <cellStyle name="Normal 30" xfId="398"/>
    <cellStyle name="Normal 30 2" xfId="399"/>
    <cellStyle name="Normal 30 2 2" xfId="400"/>
    <cellStyle name="Normal 30 2 2 2" xfId="1528"/>
    <cellStyle name="Normal 30 2 3" xfId="1527"/>
    <cellStyle name="Normal 30 3" xfId="1526"/>
    <cellStyle name="Normal 31" xfId="401"/>
    <cellStyle name="Normal 31 2" xfId="402"/>
    <cellStyle name="Normal 31 2 2" xfId="403"/>
    <cellStyle name="Normal 31 2 2 2" xfId="1531"/>
    <cellStyle name="Normal 31 2 3" xfId="1530"/>
    <cellStyle name="Normal 31 3" xfId="1529"/>
    <cellStyle name="Normal 32" xfId="404"/>
    <cellStyle name="Normal 32 2" xfId="405"/>
    <cellStyle name="Normal 32 2 2" xfId="406"/>
    <cellStyle name="Normal 32 2 2 2" xfId="1534"/>
    <cellStyle name="Normal 32 2 3" xfId="1533"/>
    <cellStyle name="Normal 32 3" xfId="1532"/>
    <cellStyle name="Normal 33" xfId="407"/>
    <cellStyle name="Normal 33 2" xfId="408"/>
    <cellStyle name="Normal 33 2 2" xfId="409"/>
    <cellStyle name="Normal 33 2 2 2" xfId="1537"/>
    <cellStyle name="Normal 33 2 3" xfId="1536"/>
    <cellStyle name="Normal 33 3" xfId="1535"/>
    <cellStyle name="Normal 34" xfId="410"/>
    <cellStyle name="Normal 34 2" xfId="411"/>
    <cellStyle name="Normal 34 2 2" xfId="412"/>
    <cellStyle name="Normal 34 2 2 2" xfId="1540"/>
    <cellStyle name="Normal 34 2 3" xfId="1539"/>
    <cellStyle name="Normal 34 3" xfId="1538"/>
    <cellStyle name="Normal 35" xfId="413"/>
    <cellStyle name="Normal 35 2" xfId="414"/>
    <cellStyle name="Normal 35 2 2" xfId="415"/>
    <cellStyle name="Normal 35 2 2 2" xfId="1543"/>
    <cellStyle name="Normal 35 2 3" xfId="1542"/>
    <cellStyle name="Normal 35 3" xfId="1541"/>
    <cellStyle name="Normal 36" xfId="416"/>
    <cellStyle name="Normal 36 2" xfId="417"/>
    <cellStyle name="Normal 36 2 2" xfId="418"/>
    <cellStyle name="Normal 36 2 2 2" xfId="1546"/>
    <cellStyle name="Normal 36 2 3" xfId="1545"/>
    <cellStyle name="Normal 36 3" xfId="1544"/>
    <cellStyle name="Normal 37" xfId="419"/>
    <cellStyle name="Normal 37 2" xfId="420"/>
    <cellStyle name="Normal 37 2 2" xfId="421"/>
    <cellStyle name="Normal 37 2 2 2" xfId="1549"/>
    <cellStyle name="Normal 37 2 3" xfId="1548"/>
    <cellStyle name="Normal 37 3" xfId="1547"/>
    <cellStyle name="Normal 38" xfId="422"/>
    <cellStyle name="Normal 38 2" xfId="423"/>
    <cellStyle name="Normal 38 3" xfId="424"/>
    <cellStyle name="Normal 38 4" xfId="425"/>
    <cellStyle name="Normal 38 4 2" xfId="1550"/>
    <cellStyle name="Normal 39" xfId="426"/>
    <cellStyle name="Normal 39 2" xfId="427"/>
    <cellStyle name="Normal 39 2 2" xfId="1552"/>
    <cellStyle name="Normal 39 3" xfId="428"/>
    <cellStyle name="Normal 39 4" xfId="1551"/>
    <cellStyle name="Normal 4" xfId="48"/>
    <cellStyle name="Normal 4 2" xfId="54"/>
    <cellStyle name="Normal 4 2 2" xfId="772"/>
    <cellStyle name="Normal 4 2 2 2" xfId="1243"/>
    <cellStyle name="Normal 4 2 3" xfId="1035"/>
    <cellStyle name="Normal 4 2 4" xfId="1657"/>
    <cellStyle name="Normal 4 2 5" xfId="1877"/>
    <cellStyle name="Normal 4 3" xfId="429"/>
    <cellStyle name="Normal 4 3 2" xfId="430"/>
    <cellStyle name="Normal 4 3 3" xfId="431"/>
    <cellStyle name="Normal 4 3 4" xfId="432"/>
    <cellStyle name="Normal 4 3 4 2" xfId="433"/>
    <cellStyle name="Normal 4 4" xfId="434"/>
    <cellStyle name="Normal 4 5" xfId="769"/>
    <cellStyle name="Normal 4 5 2" xfId="1240"/>
    <cellStyle name="Normal 4 5 3" xfId="1477"/>
    <cellStyle name="Normal 4 5 4" xfId="1886"/>
    <cellStyle name="Normal 4 6" xfId="1032"/>
    <cellStyle name="Normal 4 7" xfId="1653"/>
    <cellStyle name="Normal 4 8" xfId="1873"/>
    <cellStyle name="Normal 4_Andel budsjett" xfId="698"/>
    <cellStyle name="Normal 40" xfId="435"/>
    <cellStyle name="Normal 40 2" xfId="436"/>
    <cellStyle name="Normal 40 2 2" xfId="1554"/>
    <cellStyle name="Normal 40 3" xfId="437"/>
    <cellStyle name="Normal 40 3 2" xfId="1555"/>
    <cellStyle name="Normal 40 4" xfId="1553"/>
    <cellStyle name="Normal 41" xfId="438"/>
    <cellStyle name="Normal 41 2" xfId="439"/>
    <cellStyle name="Normal 41 2 2" xfId="1557"/>
    <cellStyle name="Normal 41 3" xfId="440"/>
    <cellStyle name="Normal 41 3 2" xfId="1558"/>
    <cellStyle name="Normal 41 4" xfId="441"/>
    <cellStyle name="Normal 41 4 2" xfId="1559"/>
    <cellStyle name="Normal 41 5" xfId="1556"/>
    <cellStyle name="Normal 42" xfId="442"/>
    <cellStyle name="Normal 42 2" xfId="443"/>
    <cellStyle name="Normal 42 2 2" xfId="1561"/>
    <cellStyle name="Normal 42 3" xfId="1560"/>
    <cellStyle name="Normal 43" xfId="444"/>
    <cellStyle name="Normal 43 2" xfId="1562"/>
    <cellStyle name="Normal 44" xfId="445"/>
    <cellStyle name="Normal 44 2" xfId="1563"/>
    <cellStyle name="Normal 45" xfId="446"/>
    <cellStyle name="Normal 45 2" xfId="1564"/>
    <cellStyle name="Normal 46" xfId="447"/>
    <cellStyle name="Normal 46 2" xfId="1565"/>
    <cellStyle name="Normal 47" xfId="448"/>
    <cellStyle name="Normal 47 2" xfId="1566"/>
    <cellStyle name="Normal 48" xfId="449"/>
    <cellStyle name="Normal 48 2" xfId="1567"/>
    <cellStyle name="Normal 49" xfId="450"/>
    <cellStyle name="Normal 49 2" xfId="1568"/>
    <cellStyle name="Normal 5" xfId="51"/>
    <cellStyle name="Normal 5 10" xfId="1015"/>
    <cellStyle name="Normal 5 10 2" xfId="1639"/>
    <cellStyle name="Normal 5 11" xfId="1655"/>
    <cellStyle name="Normal 5 12" xfId="1885"/>
    <cellStyle name="Normal 5 2" xfId="451"/>
    <cellStyle name="Normal 5 2 2" xfId="452"/>
    <cellStyle name="Normal 5 2 2 2" xfId="453"/>
    <cellStyle name="Normal 5 2 2 2 2" xfId="454"/>
    <cellStyle name="Normal 5 2 2 2 2 2" xfId="888"/>
    <cellStyle name="Normal 5 2 2 2 2 2 2" xfId="1358"/>
    <cellStyle name="Normal 5 2 2 2 2 3" xfId="1149"/>
    <cellStyle name="Normal 5 2 2 2 2 4" xfId="1771"/>
    <cellStyle name="Normal 5 2 2 2 3" xfId="887"/>
    <cellStyle name="Normal 5 2 2 2 3 2" xfId="1357"/>
    <cellStyle name="Normal 5 2 2 2 4" xfId="1148"/>
    <cellStyle name="Normal 5 2 2 2 5" xfId="1770"/>
    <cellStyle name="Normal 5 2 2 2_Materiell" xfId="749"/>
    <cellStyle name="Normal 5 2 2 3" xfId="455"/>
    <cellStyle name="Normal 5 2 2 3 2" xfId="456"/>
    <cellStyle name="Normal 5 2 2 3 2 2" xfId="890"/>
    <cellStyle name="Normal 5 2 2 3 2 2 2" xfId="1360"/>
    <cellStyle name="Normal 5 2 2 3 2 3" xfId="1151"/>
    <cellStyle name="Normal 5 2 2 3 2 4" xfId="1773"/>
    <cellStyle name="Normal 5 2 2 3 3" xfId="889"/>
    <cellStyle name="Normal 5 2 2 3 3 2" xfId="1359"/>
    <cellStyle name="Normal 5 2 2 3 4" xfId="1150"/>
    <cellStyle name="Normal 5 2 2 3 5" xfId="1772"/>
    <cellStyle name="Normal 5 2 2 3_Materiell" xfId="750"/>
    <cellStyle name="Normal 5 2 2 4" xfId="457"/>
    <cellStyle name="Normal 5 2 2 4 2" xfId="891"/>
    <cellStyle name="Normal 5 2 2 4 2 2" xfId="1361"/>
    <cellStyle name="Normal 5 2 2 4 3" xfId="1152"/>
    <cellStyle name="Normal 5 2 2 4 4" xfId="1774"/>
    <cellStyle name="Normal 5 2 2 5" xfId="458"/>
    <cellStyle name="Normal 5 2 2 6" xfId="886"/>
    <cellStyle name="Normal 5 2 2 6 2" xfId="1356"/>
    <cellStyle name="Normal 5 2 2 7" xfId="1147"/>
    <cellStyle name="Normal 5 2 2 8" xfId="1769"/>
    <cellStyle name="Normal 5 2 2_Materiell" xfId="748"/>
    <cellStyle name="Normal 5 2 3" xfId="459"/>
    <cellStyle name="Normal 5 2 3 2" xfId="460"/>
    <cellStyle name="Normal 5 2 3 2 2" xfId="893"/>
    <cellStyle name="Normal 5 2 3 2 2 2" xfId="1363"/>
    <cellStyle name="Normal 5 2 3 2 3" xfId="1154"/>
    <cellStyle name="Normal 5 2 3 2 4" xfId="1776"/>
    <cellStyle name="Normal 5 2 3 3" xfId="892"/>
    <cellStyle name="Normal 5 2 3 3 2" xfId="1362"/>
    <cellStyle name="Normal 5 2 3 4" xfId="1153"/>
    <cellStyle name="Normal 5 2 3 5" xfId="1775"/>
    <cellStyle name="Normal 5 2 3_Materiell" xfId="751"/>
    <cellStyle name="Normal 5 2 4" xfId="461"/>
    <cellStyle name="Normal 5 2 4 2" xfId="462"/>
    <cellStyle name="Normal 5 2 4 2 2" xfId="895"/>
    <cellStyle name="Normal 5 2 4 2 2 2" xfId="1365"/>
    <cellStyle name="Normal 5 2 4 2 3" xfId="1156"/>
    <cellStyle name="Normal 5 2 4 2 4" xfId="1778"/>
    <cellStyle name="Normal 5 2 4 3" xfId="894"/>
    <cellStyle name="Normal 5 2 4 3 2" xfId="1364"/>
    <cellStyle name="Normal 5 2 4 4" xfId="1155"/>
    <cellStyle name="Normal 5 2 4 5" xfId="1777"/>
    <cellStyle name="Normal 5 2 4_Materiell" xfId="752"/>
    <cellStyle name="Normal 5 2 5" xfId="463"/>
    <cellStyle name="Normal 5 2 5 2" xfId="896"/>
    <cellStyle name="Normal 5 2 5 2 2" xfId="1366"/>
    <cellStyle name="Normal 5 2 5 3" xfId="1157"/>
    <cellStyle name="Normal 5 2 5 4" xfId="1779"/>
    <cellStyle name="Normal 5 2 6" xfId="464"/>
    <cellStyle name="Normal 5 2 6 2" xfId="465"/>
    <cellStyle name="Normal 5 2 7" xfId="885"/>
    <cellStyle name="Normal 5 2 7 2" xfId="1355"/>
    <cellStyle name="Normal 5 2 8" xfId="1146"/>
    <cellStyle name="Normal 5 2 9" xfId="1768"/>
    <cellStyle name="Normal 5 2_Materiell" xfId="747"/>
    <cellStyle name="Normal 5 3" xfId="466"/>
    <cellStyle name="Normal 5 3 2" xfId="467"/>
    <cellStyle name="Normal 5 3 2 2" xfId="468"/>
    <cellStyle name="Normal 5 3 2 2 2" xfId="899"/>
    <cellStyle name="Normal 5 3 2 2 2 2" xfId="1369"/>
    <cellStyle name="Normal 5 3 2 2 3" xfId="1160"/>
    <cellStyle name="Normal 5 3 2 2 4" xfId="1782"/>
    <cellStyle name="Normal 5 3 2 3" xfId="898"/>
    <cellStyle name="Normal 5 3 2 3 2" xfId="1368"/>
    <cellStyle name="Normal 5 3 2 4" xfId="1159"/>
    <cellStyle name="Normal 5 3 2 5" xfId="1781"/>
    <cellStyle name="Normal 5 3 2_Materiell" xfId="754"/>
    <cellStyle name="Normal 5 3 3" xfId="469"/>
    <cellStyle name="Normal 5 3 3 2" xfId="470"/>
    <cellStyle name="Normal 5 3 3 2 2" xfId="901"/>
    <cellStyle name="Normal 5 3 3 2 2 2" xfId="1371"/>
    <cellStyle name="Normal 5 3 3 2 3" xfId="1162"/>
    <cellStyle name="Normal 5 3 3 2 4" xfId="1784"/>
    <cellStyle name="Normal 5 3 3 3" xfId="900"/>
    <cellStyle name="Normal 5 3 3 3 2" xfId="1370"/>
    <cellStyle name="Normal 5 3 3 4" xfId="1161"/>
    <cellStyle name="Normal 5 3 3 5" xfId="1783"/>
    <cellStyle name="Normal 5 3 3_Materiell" xfId="755"/>
    <cellStyle name="Normal 5 3 4" xfId="471"/>
    <cellStyle name="Normal 5 3 4 2" xfId="902"/>
    <cellStyle name="Normal 5 3 4 2 2" xfId="1372"/>
    <cellStyle name="Normal 5 3 4 3" xfId="1163"/>
    <cellStyle name="Normal 5 3 4 4" xfId="1785"/>
    <cellStyle name="Normal 5 3 5" xfId="897"/>
    <cellStyle name="Normal 5 3 5 2" xfId="1367"/>
    <cellStyle name="Normal 5 3 6" xfId="1158"/>
    <cellStyle name="Normal 5 3 7" xfId="1780"/>
    <cellStyle name="Normal 5 3_Materiell" xfId="753"/>
    <cellStyle name="Normal 5 4" xfId="472"/>
    <cellStyle name="Normal 5 5" xfId="473"/>
    <cellStyle name="Normal 5 5 2" xfId="903"/>
    <cellStyle name="Normal 5 5 2 2" xfId="1373"/>
    <cellStyle name="Normal 5 5 3" xfId="1164"/>
    <cellStyle name="Normal 5 5 4" xfId="1786"/>
    <cellStyle name="Normal 5 6" xfId="980"/>
    <cellStyle name="Normal 5 6 2" xfId="1628"/>
    <cellStyle name="Normal 5 7" xfId="981"/>
    <cellStyle name="Normal 5 7 2" xfId="1629"/>
    <cellStyle name="Normal 5 8" xfId="1013"/>
    <cellStyle name="Normal 5 8 2" xfId="1637"/>
    <cellStyle name="Normal 5 9" xfId="997"/>
    <cellStyle name="Normal 5 9 2" xfId="1633"/>
    <cellStyle name="Normal 5_Andel budsjett" xfId="699"/>
    <cellStyle name="Normal 50" xfId="474"/>
    <cellStyle name="Normal 50 2" xfId="1569"/>
    <cellStyle name="Normal 51" xfId="475"/>
    <cellStyle name="Normal 51 2" xfId="1570"/>
    <cellStyle name="Normal 52" xfId="476"/>
    <cellStyle name="Normal 52 2" xfId="1571"/>
    <cellStyle name="Normal 53" xfId="477"/>
    <cellStyle name="Normal 53 2" xfId="1572"/>
    <cellStyle name="Normal 54" xfId="478"/>
    <cellStyle name="Normal 54 2" xfId="1573"/>
    <cellStyle name="Normal 55" xfId="479"/>
    <cellStyle name="Normal 55 2" xfId="1574"/>
    <cellStyle name="Normal 56" xfId="480"/>
    <cellStyle name="Normal 56 2" xfId="1575"/>
    <cellStyle name="Normal 57" xfId="481"/>
    <cellStyle name="Normal 57 2" xfId="1576"/>
    <cellStyle name="Normal 58" xfId="482"/>
    <cellStyle name="Normal 58 2" xfId="1577"/>
    <cellStyle name="Normal 59" xfId="483"/>
    <cellStyle name="Normal 59 2" xfId="1578"/>
    <cellStyle name="Normal 6" xfId="50"/>
    <cellStyle name="Normal 6 10" xfId="1654"/>
    <cellStyle name="Normal 6 2" xfId="484"/>
    <cellStyle name="Normal 6 2 2" xfId="1008"/>
    <cellStyle name="Normal 6 3" xfId="485"/>
    <cellStyle name="Normal 6 3 2" xfId="486"/>
    <cellStyle name="Normal 6 3 2 2" xfId="487"/>
    <cellStyle name="Normal 6 3 2 2 2" xfId="906"/>
    <cellStyle name="Normal 6 3 2 2 2 2" xfId="1376"/>
    <cellStyle name="Normal 6 3 2 2 3" xfId="1167"/>
    <cellStyle name="Normal 6 3 2 2 4" xfId="1789"/>
    <cellStyle name="Normal 6 3 2 3" xfId="905"/>
    <cellStyle name="Normal 6 3 2 3 2" xfId="1375"/>
    <cellStyle name="Normal 6 3 2 4" xfId="1166"/>
    <cellStyle name="Normal 6 3 2 5" xfId="1788"/>
    <cellStyle name="Normal 6 3 2_Materiell" xfId="757"/>
    <cellStyle name="Normal 6 3 3" xfId="488"/>
    <cellStyle name="Normal 6 3 3 2" xfId="907"/>
    <cellStyle name="Normal 6 3 3 2 2" xfId="1377"/>
    <cellStyle name="Normal 6 3 3 3" xfId="1168"/>
    <cellStyle name="Normal 6 3 3 4" xfId="1790"/>
    <cellStyle name="Normal 6 3 4" xfId="904"/>
    <cellStyle name="Normal 6 3 4 2" xfId="1374"/>
    <cellStyle name="Normal 6 3 5" xfId="1165"/>
    <cellStyle name="Normal 6 3 6" xfId="1787"/>
    <cellStyle name="Normal 6 3_Materiell" xfId="756"/>
    <cellStyle name="Normal 6 4" xfId="489"/>
    <cellStyle name="Normal 6 5" xfId="770"/>
    <cellStyle name="Normal 6 5 2" xfId="1241"/>
    <cellStyle name="Normal 6 6" xfId="1033"/>
    <cellStyle name="Normal 6 7" xfId="991"/>
    <cellStyle name="Normal 6 8" xfId="1469"/>
    <cellStyle name="Normal 6 9" xfId="1005"/>
    <cellStyle name="Normal 6_Andel budsjett" xfId="700"/>
    <cellStyle name="Normal 60" xfId="490"/>
    <cellStyle name="Normal 60 2" xfId="1579"/>
    <cellStyle name="Normal 61" xfId="491"/>
    <cellStyle name="Normal 61 2" xfId="1580"/>
    <cellStyle name="Normal 62" xfId="492"/>
    <cellStyle name="Normal 62 2" xfId="1581"/>
    <cellStyle name="Normal 63" xfId="493"/>
    <cellStyle name="Normal 63 2" xfId="1582"/>
    <cellStyle name="Normal 64" xfId="494"/>
    <cellStyle name="Normal 64 2" xfId="1583"/>
    <cellStyle name="Normal 65" xfId="495"/>
    <cellStyle name="Normal 65 2" xfId="1584"/>
    <cellStyle name="Normal 66" xfId="496"/>
    <cellStyle name="Normal 66 2" xfId="1585"/>
    <cellStyle name="Normal 67" xfId="497"/>
    <cellStyle name="Normal 67 2" xfId="1586"/>
    <cellStyle name="Normal 68" xfId="498"/>
    <cellStyle name="Normal 68 2" xfId="1587"/>
    <cellStyle name="Normal 69" xfId="499"/>
    <cellStyle name="Normal 69 2" xfId="1588"/>
    <cellStyle name="Normal 7" xfId="56"/>
    <cellStyle name="Normal 7 2" xfId="500"/>
    <cellStyle name="Normal 7 2 2" xfId="501"/>
    <cellStyle name="Normal 7 2 2 2" xfId="910"/>
    <cellStyle name="Normal 7 2 2 2 2" xfId="1380"/>
    <cellStyle name="Normal 7 2 2 3" xfId="1170"/>
    <cellStyle name="Normal 7 2 2 4" xfId="1792"/>
    <cellStyle name="Normal 7 2 3" xfId="909"/>
    <cellStyle name="Normal 7 2 3 2" xfId="1379"/>
    <cellStyle name="Normal 7 2 4" xfId="1169"/>
    <cellStyle name="Normal 7 2 5" xfId="1011"/>
    <cellStyle name="Normal 7 2 6" xfId="1791"/>
    <cellStyle name="Normal 7 2_Materiell" xfId="758"/>
    <cellStyle name="Normal 7 3" xfId="502"/>
    <cellStyle name="Normal 7 3 2" xfId="503"/>
    <cellStyle name="Normal 7 3 2 2" xfId="912"/>
    <cellStyle name="Normal 7 3 2 2 2" xfId="1382"/>
    <cellStyle name="Normal 7 3 2 3" xfId="1172"/>
    <cellStyle name="Normal 7 3 2 4" xfId="1794"/>
    <cellStyle name="Normal 7 3 3" xfId="911"/>
    <cellStyle name="Normal 7 3 3 2" xfId="1381"/>
    <cellStyle name="Normal 7 3 4" xfId="1171"/>
    <cellStyle name="Normal 7 3 5" xfId="1793"/>
    <cellStyle name="Normal 7 3_Materiell" xfId="759"/>
    <cellStyle name="Normal 7 4" xfId="504"/>
    <cellStyle name="Normal 7 4 2" xfId="913"/>
    <cellStyle name="Normal 7 4 2 2" xfId="1383"/>
    <cellStyle name="Normal 7 4 3" xfId="1173"/>
    <cellStyle name="Normal 7 4 4" xfId="1795"/>
    <cellStyle name="Normal 7 5" xfId="774"/>
    <cellStyle name="Normal 7 5 2" xfId="1244"/>
    <cellStyle name="Normal 7 6" xfId="1036"/>
    <cellStyle name="Normal 7 7" xfId="1004"/>
    <cellStyle name="Normal 7 8" xfId="1658"/>
    <cellStyle name="Normal 7_Andel budsjett" xfId="701"/>
    <cellStyle name="Normal 70" xfId="505"/>
    <cellStyle name="Normal 70 2" xfId="1589"/>
    <cellStyle name="Normal 71" xfId="506"/>
    <cellStyle name="Normal 71 2" xfId="1590"/>
    <cellStyle name="Normal 72" xfId="507"/>
    <cellStyle name="Normal 72 2" xfId="1591"/>
    <cellStyle name="Normal 73" xfId="508"/>
    <cellStyle name="Normal 73 2" xfId="1592"/>
    <cellStyle name="Normal 74" xfId="509"/>
    <cellStyle name="Normal 74 2" xfId="1593"/>
    <cellStyle name="Normal 75" xfId="510"/>
    <cellStyle name="Normal 75 2" xfId="1594"/>
    <cellStyle name="Normal 76" xfId="511"/>
    <cellStyle name="Normal 76 2" xfId="1595"/>
    <cellStyle name="Normal 77" xfId="512"/>
    <cellStyle name="Normal 77 2" xfId="1596"/>
    <cellStyle name="Normal 78" xfId="513"/>
    <cellStyle name="Normal 78 2" xfId="1597"/>
    <cellStyle name="Normal 79" xfId="514"/>
    <cellStyle name="Normal 79 2" xfId="1598"/>
    <cellStyle name="Normal 8" xfId="515"/>
    <cellStyle name="Normal 8 2" xfId="516"/>
    <cellStyle name="Normal 8 2 2" xfId="517"/>
    <cellStyle name="Normal 8 2 2 2" xfId="916"/>
    <cellStyle name="Normal 8 2 2 2 2" xfId="1386"/>
    <cellStyle name="Normal 8 2 2 3" xfId="1176"/>
    <cellStyle name="Normal 8 2 2 4" xfId="1798"/>
    <cellStyle name="Normal 8 2 3" xfId="915"/>
    <cellStyle name="Normal 8 2 3 2" xfId="1385"/>
    <cellStyle name="Normal 8 2 4" xfId="1175"/>
    <cellStyle name="Normal 8 2 5" xfId="1797"/>
    <cellStyle name="Normal 8 2_Materiell" xfId="760"/>
    <cellStyle name="Normal 8 3" xfId="518"/>
    <cellStyle name="Normal 8 3 2" xfId="519"/>
    <cellStyle name="Normal 8 3 2 2" xfId="918"/>
    <cellStyle name="Normal 8 3 2 2 2" xfId="1388"/>
    <cellStyle name="Normal 8 3 2 3" xfId="1178"/>
    <cellStyle name="Normal 8 3 2 4" xfId="1800"/>
    <cellStyle name="Normal 8 3 3" xfId="917"/>
    <cellStyle name="Normal 8 3 3 2" xfId="1387"/>
    <cellStyle name="Normal 8 3 4" xfId="1177"/>
    <cellStyle name="Normal 8 3 5" xfId="1799"/>
    <cellStyle name="Normal 8 3_Materiell" xfId="761"/>
    <cellStyle name="Normal 8 4" xfId="520"/>
    <cellStyle name="Normal 8 4 2" xfId="919"/>
    <cellStyle name="Normal 8 4 2 2" xfId="1389"/>
    <cellStyle name="Normal 8 4 3" xfId="1179"/>
    <cellStyle name="Normal 8 4 4" xfId="1801"/>
    <cellStyle name="Normal 8 5" xfId="985"/>
    <cellStyle name="Normal 8 5 2" xfId="1450"/>
    <cellStyle name="Normal 8 5 3" xfId="1868"/>
    <cellStyle name="Normal 8 6" xfId="914"/>
    <cellStyle name="Normal 8 6 2" xfId="1384"/>
    <cellStyle name="Normal 8 6 3" xfId="1029"/>
    <cellStyle name="Normal 8 6 4" xfId="1864"/>
    <cellStyle name="Normal 8 7" xfId="1174"/>
    <cellStyle name="Normal 8 8" xfId="1796"/>
    <cellStyle name="Normal 8_2017" xfId="1462"/>
    <cellStyle name="Normal 80" xfId="521"/>
    <cellStyle name="Normal 80 2" xfId="1599"/>
    <cellStyle name="Normal 81" xfId="522"/>
    <cellStyle name="Normal 81 2" xfId="1600"/>
    <cellStyle name="Normal 82" xfId="523"/>
    <cellStyle name="Normal 82 2" xfId="1601"/>
    <cellStyle name="Normal 83" xfId="524"/>
    <cellStyle name="Normal 83 2" xfId="1602"/>
    <cellStyle name="Normal 84" xfId="525"/>
    <cellStyle name="Normal 84 2" xfId="1603"/>
    <cellStyle name="Normal 85" xfId="526"/>
    <cellStyle name="Normal 85 2" xfId="1604"/>
    <cellStyle name="Normal 86" xfId="527"/>
    <cellStyle name="Normal 86 2" xfId="1605"/>
    <cellStyle name="Normal 87" xfId="528"/>
    <cellStyle name="Normal 87 2" xfId="1606"/>
    <cellStyle name="Normal 88" xfId="529"/>
    <cellStyle name="Normal 88 2" xfId="1607"/>
    <cellStyle name="Normal 89" xfId="530"/>
    <cellStyle name="Normal 89 2" xfId="1608"/>
    <cellStyle name="Normal 9" xfId="531"/>
    <cellStyle name="Normal 9 10" xfId="1874"/>
    <cellStyle name="Normal 9 2" xfId="532"/>
    <cellStyle name="Normal 9 2 2" xfId="533"/>
    <cellStyle name="Normal 9 2 2 2" xfId="922"/>
    <cellStyle name="Normal 9 2 2 2 2" xfId="1392"/>
    <cellStyle name="Normal 9 2 2 3" xfId="1182"/>
    <cellStyle name="Normal 9 2 2 4" xfId="1804"/>
    <cellStyle name="Normal 9 2 3" xfId="921"/>
    <cellStyle name="Normal 9 2 3 2" xfId="1391"/>
    <cellStyle name="Normal 9 2 3 3" xfId="1479"/>
    <cellStyle name="Normal 9 2 4" xfId="1181"/>
    <cellStyle name="Normal 9 2 5" xfId="1003"/>
    <cellStyle name="Normal 9 2 6" xfId="1803"/>
    <cellStyle name="Normal 9 2_Materiell" xfId="762"/>
    <cellStyle name="Normal 9 3" xfId="534"/>
    <cellStyle name="Normal 9 3 2" xfId="535"/>
    <cellStyle name="Normal 9 3 2 2" xfId="924"/>
    <cellStyle name="Normal 9 3 2 2 2" xfId="1394"/>
    <cellStyle name="Normal 9 3 2 3" xfId="1184"/>
    <cellStyle name="Normal 9 3 2 4" xfId="1806"/>
    <cellStyle name="Normal 9 3 3" xfId="923"/>
    <cellStyle name="Normal 9 3 3 2" xfId="1393"/>
    <cellStyle name="Normal 9 3 4" xfId="1183"/>
    <cellStyle name="Normal 9 3 5" xfId="1805"/>
    <cellStyle name="Normal 9 3_Materiell" xfId="763"/>
    <cellStyle name="Normal 9 4" xfId="536"/>
    <cellStyle name="Normal 9 4 2" xfId="925"/>
    <cellStyle name="Normal 9 4 2 2" xfId="1395"/>
    <cellStyle name="Normal 9 4 3" xfId="1185"/>
    <cellStyle name="Normal 9 4 4" xfId="1807"/>
    <cellStyle name="Normal 9 5" xfId="983"/>
    <cellStyle name="Normal 9 6" xfId="920"/>
    <cellStyle name="Normal 9 6 2" xfId="1390"/>
    <cellStyle name="Normal 9 6 2 2" xfId="1483"/>
    <cellStyle name="Normal 9 6 3" xfId="1002"/>
    <cellStyle name="Normal 9 6 4" xfId="1478"/>
    <cellStyle name="Normal 9 6 5" xfId="1865"/>
    <cellStyle name="Normal 9 6 6" xfId="1888"/>
    <cellStyle name="Normal 9 7" xfId="1180"/>
    <cellStyle name="Normal 9 8" xfId="1472"/>
    <cellStyle name="Normal 9 9" xfId="1802"/>
    <cellStyle name="Normal 9_2015" xfId="1468"/>
    <cellStyle name="Normal 90" xfId="537"/>
    <cellStyle name="Normal 90 2" xfId="1609"/>
    <cellStyle name="Normal 91" xfId="538"/>
    <cellStyle name="Normal 91 2" xfId="1610"/>
    <cellStyle name="Normal 92" xfId="539"/>
    <cellStyle name="Normal 92 2" xfId="1611"/>
    <cellStyle name="Normal 93" xfId="540"/>
    <cellStyle name="Normal 93 2" xfId="1612"/>
    <cellStyle name="Normal 94" xfId="541"/>
    <cellStyle name="Normal 94 2" xfId="1613"/>
    <cellStyle name="Normal 95" xfId="542"/>
    <cellStyle name="Normal 95 2" xfId="1614"/>
    <cellStyle name="Normal 96" xfId="543"/>
    <cellStyle name="Normal 96 2" xfId="1615"/>
    <cellStyle name="Normal 97" xfId="544"/>
    <cellStyle name="Normal 97 2" xfId="1616"/>
    <cellStyle name="Normal 98" xfId="545"/>
    <cellStyle name="Normal 98 2" xfId="1617"/>
    <cellStyle name="Normal 99" xfId="546"/>
    <cellStyle name="Normal 99 2" xfId="1618"/>
    <cellStyle name="Normal_Ark1" xfId="1486"/>
    <cellStyle name="Normal_Fig 3.2" xfId="242"/>
    <cellStyle name="Normal_Fig 3.7" xfId="695"/>
    <cellStyle name="Normal_Fig. 5.3" xfId="1485"/>
    <cellStyle name="Normal_Materiell" xfId="702"/>
    <cellStyle name="Note" xfId="547"/>
    <cellStyle name="Note 2" xfId="548"/>
    <cellStyle name="Note 2 2" xfId="926"/>
    <cellStyle name="Note 2 2 2" xfId="1396"/>
    <cellStyle name="Note 2 3" xfId="1186"/>
    <cellStyle name="Note 2 4" xfId="1808"/>
    <cellStyle name="Note 2 5" xfId="1875"/>
    <cellStyle name="Nøytral" xfId="9" builtinId="28" customBuiltin="1"/>
    <cellStyle name="Nøytral 2" xfId="549"/>
    <cellStyle name="Nøytral 2 2" xfId="550"/>
    <cellStyle name="Nøytral 2 3" xfId="551"/>
    <cellStyle name="Nøytral 2 4" xfId="552"/>
    <cellStyle name="Nøytral 3" xfId="553"/>
    <cellStyle name="Output" xfId="554"/>
    <cellStyle name="Overskrift 1" xfId="3" builtinId="16" customBuiltin="1"/>
    <cellStyle name="Overskrift 1 2" xfId="555"/>
    <cellStyle name="Overskrift 1 2 2" xfId="556"/>
    <cellStyle name="Overskrift 1 2 3" xfId="557"/>
    <cellStyle name="Overskrift 1 2 4" xfId="558"/>
    <cellStyle name="Overskrift 1 3" xfId="559"/>
    <cellStyle name="Overskrift 1 3 2" xfId="560"/>
    <cellStyle name="Overskrift 2" xfId="4" builtinId="17" customBuiltin="1"/>
    <cellStyle name="Overskrift 2 2" xfId="561"/>
    <cellStyle name="Overskrift 2 2 2" xfId="562"/>
    <cellStyle name="Overskrift 2 2 3" xfId="563"/>
    <cellStyle name="Overskrift 2 2 4" xfId="564"/>
    <cellStyle name="Overskrift 2 3" xfId="565"/>
    <cellStyle name="Overskrift 2 3 2" xfId="566"/>
    <cellStyle name="Overskrift 3" xfId="5" builtinId="18" customBuiltin="1"/>
    <cellStyle name="Overskrift 3 2" xfId="567"/>
    <cellStyle name="Overskrift 3 2 2" xfId="568"/>
    <cellStyle name="Overskrift 3 2 3" xfId="569"/>
    <cellStyle name="Overskrift 3 2 4" xfId="570"/>
    <cellStyle name="Overskrift 3 3" xfId="571"/>
    <cellStyle name="Overskrift 3 3 2" xfId="572"/>
    <cellStyle name="Overskrift 4" xfId="6" builtinId="19" customBuiltin="1"/>
    <cellStyle name="Overskrift 4 2" xfId="573"/>
    <cellStyle name="Overskrift 4 2 2" xfId="574"/>
    <cellStyle name="Overskrift 4 2 3" xfId="575"/>
    <cellStyle name="Overskrift 4 2 4" xfId="576"/>
    <cellStyle name="Overskrift 4 3" xfId="577"/>
    <cellStyle name="Overskrift 4 3 2" xfId="578"/>
    <cellStyle name="Percent" xfId="579"/>
    <cellStyle name="Percent 2" xfId="580"/>
    <cellStyle name="Percent 3" xfId="928"/>
    <cellStyle name="Percent 3 2" xfId="1398"/>
    <cellStyle name="Percent 4" xfId="1187"/>
    <cellStyle name="Percent 5" xfId="1809"/>
    <cellStyle name="Prosent" xfId="1484" builtinId="5"/>
    <cellStyle name="Prosent 10" xfId="55"/>
    <cellStyle name="Prosent 10 2" xfId="1458"/>
    <cellStyle name="Prosent 10 2 2" xfId="1644"/>
    <cellStyle name="Prosent 11" xfId="1869"/>
    <cellStyle name="Prosent 2" xfId="581"/>
    <cellStyle name="Prosent 2 2" xfId="582"/>
    <cellStyle name="Prosent 2 3" xfId="583"/>
    <cellStyle name="Prosent 2 3 2" xfId="584"/>
    <cellStyle name="Prosent 2 4" xfId="585"/>
    <cellStyle name="Prosent 2 4 2" xfId="1619"/>
    <cellStyle name="Prosent 3" xfId="586"/>
    <cellStyle name="Prosent 4" xfId="587"/>
    <cellStyle name="Prosent 4 2" xfId="588"/>
    <cellStyle name="Prosent 4 2 2" xfId="930"/>
    <cellStyle name="Prosent 4 2 2 2" xfId="1400"/>
    <cellStyle name="Prosent 4 2 3" xfId="1189"/>
    <cellStyle name="Prosent 4 2 4" xfId="1811"/>
    <cellStyle name="Prosent 4 3" xfId="929"/>
    <cellStyle name="Prosent 4 3 2" xfId="1399"/>
    <cellStyle name="Prosent 4 4" xfId="1188"/>
    <cellStyle name="Prosent 4 5" xfId="1810"/>
    <cellStyle name="Prosent 5" xfId="589"/>
    <cellStyle name="Prosent 5 2" xfId="590"/>
    <cellStyle name="Prosent 5 2 2" xfId="932"/>
    <cellStyle name="Prosent 5 2 2 2" xfId="1402"/>
    <cellStyle name="Prosent 5 2 3" xfId="1191"/>
    <cellStyle name="Prosent 5 2 4" xfId="1813"/>
    <cellStyle name="Prosent 5 3" xfId="931"/>
    <cellStyle name="Prosent 5 3 2" xfId="1401"/>
    <cellStyle name="Prosent 5 4" xfId="1190"/>
    <cellStyle name="Prosent 5 5" xfId="1812"/>
    <cellStyle name="Prosent 6" xfId="591"/>
    <cellStyle name="Prosent 7" xfId="592"/>
    <cellStyle name="Prosent 7 2" xfId="593"/>
    <cellStyle name="Prosent 7 2 2" xfId="1621"/>
    <cellStyle name="Prosent 7 3" xfId="594"/>
    <cellStyle name="Prosent 7 3 2" xfId="1622"/>
    <cellStyle name="Prosent 7 4" xfId="1620"/>
    <cellStyle name="Prosent 8" xfId="595"/>
    <cellStyle name="Prosent 8 2" xfId="596"/>
    <cellStyle name="Prosent 8 2 2" xfId="597"/>
    <cellStyle name="Prosent 8 2 2 2" xfId="1624"/>
    <cellStyle name="Prosent 8 2 3" xfId="1623"/>
    <cellStyle name="Prosent 8 3" xfId="598"/>
    <cellStyle name="Prosent 8 4" xfId="599"/>
    <cellStyle name="Prosent 8 5" xfId="600"/>
    <cellStyle name="Prosent 8 5 2" xfId="1625"/>
    <cellStyle name="Prosent 9" xfId="773"/>
    <cellStyle name="Prosent 9 2" xfId="994"/>
    <cellStyle name="Prosent 9 2 2" xfId="1631"/>
    <cellStyle name="Prosent 9 3" xfId="1883"/>
    <cellStyle name="style1492687346465" xfId="601"/>
    <cellStyle name="style1492687346465 2" xfId="933"/>
    <cellStyle name="style1492687346465 2 2" xfId="1403"/>
    <cellStyle name="style1492687346465 3" xfId="1192"/>
    <cellStyle name="style1492687346465 4" xfId="1814"/>
    <cellStyle name="style1492687346621" xfId="602"/>
    <cellStyle name="style1492687346621 2" xfId="934"/>
    <cellStyle name="style1492687346621 2 2" xfId="1404"/>
    <cellStyle name="style1492687346621 3" xfId="1193"/>
    <cellStyle name="style1492687346621 4" xfId="1815"/>
    <cellStyle name="style1492687346761" xfId="603"/>
    <cellStyle name="style1492687346761 2" xfId="935"/>
    <cellStyle name="style1492687346761 2 2" xfId="1405"/>
    <cellStyle name="style1492687346761 3" xfId="1194"/>
    <cellStyle name="style1492687346761 4" xfId="1816"/>
    <cellStyle name="style1492687346886" xfId="604"/>
    <cellStyle name="style1492687346886 2" xfId="936"/>
    <cellStyle name="style1492687346886 2 2" xfId="1406"/>
    <cellStyle name="style1492687346886 3" xfId="1195"/>
    <cellStyle name="style1492687346886 4" xfId="1817"/>
    <cellStyle name="style1492687347011" xfId="605"/>
    <cellStyle name="style1492687347011 2" xfId="937"/>
    <cellStyle name="style1492687347011 2 2" xfId="1407"/>
    <cellStyle name="style1492687347011 3" xfId="1196"/>
    <cellStyle name="style1492687347011 4" xfId="1818"/>
    <cellStyle name="style1492687347120" xfId="606"/>
    <cellStyle name="style1492687347120 2" xfId="938"/>
    <cellStyle name="style1492687347120 2 2" xfId="1408"/>
    <cellStyle name="style1492687347120 3" xfId="1197"/>
    <cellStyle name="style1492687347120 4" xfId="1819"/>
    <cellStyle name="style1492687347260" xfId="607"/>
    <cellStyle name="style1492687347260 2" xfId="939"/>
    <cellStyle name="style1492687347260 2 2" xfId="1409"/>
    <cellStyle name="style1492687347260 3" xfId="1198"/>
    <cellStyle name="style1492687347260 4" xfId="1820"/>
    <cellStyle name="style1492687347369" xfId="608"/>
    <cellStyle name="style1492687347369 2" xfId="940"/>
    <cellStyle name="style1492687347369 2 2" xfId="1410"/>
    <cellStyle name="style1492687347369 3" xfId="1199"/>
    <cellStyle name="style1492687347369 4" xfId="1821"/>
    <cellStyle name="style1492687347494" xfId="609"/>
    <cellStyle name="style1492687347494 2" xfId="941"/>
    <cellStyle name="style1492687347494 2 2" xfId="1411"/>
    <cellStyle name="style1492687347494 3" xfId="1200"/>
    <cellStyle name="style1492687347494 4" xfId="1822"/>
    <cellStyle name="style1492687347603" xfId="610"/>
    <cellStyle name="style1492687347603 2" xfId="942"/>
    <cellStyle name="style1492687347603 2 2" xfId="1412"/>
    <cellStyle name="style1492687347603 3" xfId="1201"/>
    <cellStyle name="style1492687347603 4" xfId="1823"/>
    <cellStyle name="style1492687347713" xfId="611"/>
    <cellStyle name="style1492687347713 2" xfId="943"/>
    <cellStyle name="style1492687347713 2 2" xfId="1413"/>
    <cellStyle name="style1492687347713 3" xfId="1202"/>
    <cellStyle name="style1492687347713 4" xfId="1824"/>
    <cellStyle name="style1492687347837" xfId="612"/>
    <cellStyle name="style1492687347837 2" xfId="944"/>
    <cellStyle name="style1492687347837 2 2" xfId="1414"/>
    <cellStyle name="style1492687347837 3" xfId="1203"/>
    <cellStyle name="style1492687347837 4" xfId="1825"/>
    <cellStyle name="style1492687348181" xfId="613"/>
    <cellStyle name="style1492687348181 2" xfId="945"/>
    <cellStyle name="style1492687348181 2 2" xfId="1415"/>
    <cellStyle name="style1492687348181 3" xfId="1204"/>
    <cellStyle name="style1492687348181 4" xfId="1826"/>
    <cellStyle name="style1492687348555" xfId="614"/>
    <cellStyle name="style1492687348555 2" xfId="946"/>
    <cellStyle name="style1492687348555 2 2" xfId="1416"/>
    <cellStyle name="style1492687348555 3" xfId="1205"/>
    <cellStyle name="style1492687348555 4" xfId="1827"/>
    <cellStyle name="style1492687348664" xfId="615"/>
    <cellStyle name="style1492687348664 2" xfId="947"/>
    <cellStyle name="style1492687348664 2 2" xfId="1417"/>
    <cellStyle name="style1492687348664 3" xfId="1206"/>
    <cellStyle name="style1492687348664 4" xfId="1828"/>
    <cellStyle name="style1492687348773" xfId="616"/>
    <cellStyle name="style1492687348773 2" xfId="948"/>
    <cellStyle name="style1492687348773 2 2" xfId="1418"/>
    <cellStyle name="style1492687348773 3" xfId="1207"/>
    <cellStyle name="style1492687348773 4" xfId="1829"/>
    <cellStyle name="style1492687348883" xfId="617"/>
    <cellStyle name="style1492687348883 2" xfId="949"/>
    <cellStyle name="style1492687348883 2 2" xfId="1419"/>
    <cellStyle name="style1492687348883 3" xfId="1208"/>
    <cellStyle name="style1492687348883 4" xfId="1830"/>
    <cellStyle name="style1492687349023" xfId="618"/>
    <cellStyle name="style1492687349023 2" xfId="950"/>
    <cellStyle name="style1492687349023 2 2" xfId="1420"/>
    <cellStyle name="style1492687349023 3" xfId="1209"/>
    <cellStyle name="style1492687349023 4" xfId="1831"/>
    <cellStyle name="style1492687349148" xfId="619"/>
    <cellStyle name="style1492687349148 2" xfId="951"/>
    <cellStyle name="style1492687349148 2 2" xfId="1421"/>
    <cellStyle name="style1492687349148 3" xfId="1210"/>
    <cellStyle name="style1492687349148 4" xfId="1832"/>
    <cellStyle name="style1492687349257" xfId="620"/>
    <cellStyle name="style1492687349257 2" xfId="952"/>
    <cellStyle name="style1492687349257 2 2" xfId="1422"/>
    <cellStyle name="style1492687349257 3" xfId="1211"/>
    <cellStyle name="style1492687349257 4" xfId="1833"/>
    <cellStyle name="style1492687349351" xfId="621"/>
    <cellStyle name="style1492687349351 2" xfId="953"/>
    <cellStyle name="style1492687349351 2 2" xfId="1423"/>
    <cellStyle name="style1492687349351 3" xfId="1212"/>
    <cellStyle name="style1492687349351 4" xfId="1834"/>
    <cellStyle name="style1492687349460" xfId="622"/>
    <cellStyle name="style1492687349460 2" xfId="954"/>
    <cellStyle name="style1492687349460 2 2" xfId="1424"/>
    <cellStyle name="style1492687349460 3" xfId="1213"/>
    <cellStyle name="style1492687349460 4" xfId="1835"/>
    <cellStyle name="style1492687349600" xfId="623"/>
    <cellStyle name="style1492687349600 2" xfId="955"/>
    <cellStyle name="style1492687349600 2 2" xfId="1425"/>
    <cellStyle name="style1492687349600 3" xfId="1214"/>
    <cellStyle name="style1492687349600 4" xfId="1836"/>
    <cellStyle name="style1492687349678" xfId="624"/>
    <cellStyle name="style1492687349678 2" xfId="956"/>
    <cellStyle name="style1492687349678 2 2" xfId="1426"/>
    <cellStyle name="style1492687349678 3" xfId="1215"/>
    <cellStyle name="style1492687349678 4" xfId="1837"/>
    <cellStyle name="style1492687349772" xfId="625"/>
    <cellStyle name="style1492687349772 2" xfId="957"/>
    <cellStyle name="style1492687349772 2 2" xfId="1427"/>
    <cellStyle name="style1492687349772 3" xfId="1216"/>
    <cellStyle name="style1492687349772 4" xfId="1838"/>
    <cellStyle name="style1492687349865" xfId="626"/>
    <cellStyle name="style1492687349865 2" xfId="958"/>
    <cellStyle name="style1492687349865 2 2" xfId="1428"/>
    <cellStyle name="style1492687349865 3" xfId="1217"/>
    <cellStyle name="style1492687349865 4" xfId="1839"/>
    <cellStyle name="style1492687349959" xfId="627"/>
    <cellStyle name="style1492687349959 2" xfId="959"/>
    <cellStyle name="style1492687349959 2 2" xfId="1429"/>
    <cellStyle name="style1492687349959 3" xfId="1218"/>
    <cellStyle name="style1492687349959 4" xfId="1840"/>
    <cellStyle name="style1492687350053" xfId="628"/>
    <cellStyle name="style1492687350053 2" xfId="960"/>
    <cellStyle name="style1492687350053 2 2" xfId="1430"/>
    <cellStyle name="style1492687350053 3" xfId="1219"/>
    <cellStyle name="style1492687350053 4" xfId="1841"/>
    <cellStyle name="style1492687350162" xfId="629"/>
    <cellStyle name="style1492687350162 2" xfId="961"/>
    <cellStyle name="style1492687350162 2 2" xfId="1431"/>
    <cellStyle name="style1492687350162 3" xfId="1220"/>
    <cellStyle name="style1492687350162 4" xfId="1842"/>
    <cellStyle name="style1492687350271" xfId="630"/>
    <cellStyle name="style1492687350271 2" xfId="962"/>
    <cellStyle name="style1492687350271 2 2" xfId="1432"/>
    <cellStyle name="style1492687350271 3" xfId="1221"/>
    <cellStyle name="style1492687350271 4" xfId="1843"/>
    <cellStyle name="style1492687350380" xfId="631"/>
    <cellStyle name="style1492687350380 2" xfId="963"/>
    <cellStyle name="style1492687350380 2 2" xfId="1433"/>
    <cellStyle name="style1492687350380 3" xfId="1222"/>
    <cellStyle name="style1492687350380 4" xfId="1844"/>
    <cellStyle name="style1492687350458" xfId="632"/>
    <cellStyle name="style1492687350458 2" xfId="964"/>
    <cellStyle name="style1492687350458 2 2" xfId="1434"/>
    <cellStyle name="style1492687350458 3" xfId="1223"/>
    <cellStyle name="style1492687350458 4" xfId="1845"/>
    <cellStyle name="style1492687350568" xfId="633"/>
    <cellStyle name="style1492687350568 2" xfId="965"/>
    <cellStyle name="style1492687350568 2 2" xfId="1435"/>
    <cellStyle name="style1492687350568 3" xfId="1224"/>
    <cellStyle name="style1492687350568 4" xfId="1846"/>
    <cellStyle name="style1492687350661" xfId="634"/>
    <cellStyle name="style1492687350661 2" xfId="966"/>
    <cellStyle name="style1492687350661 2 2" xfId="1436"/>
    <cellStyle name="style1492687350661 3" xfId="1225"/>
    <cellStyle name="style1492687350661 4" xfId="1847"/>
    <cellStyle name="style1492687350755" xfId="635"/>
    <cellStyle name="style1492687350755 2" xfId="967"/>
    <cellStyle name="style1492687350755 2 2" xfId="1437"/>
    <cellStyle name="style1492687350755 3" xfId="1226"/>
    <cellStyle name="style1492687350755 4" xfId="1848"/>
    <cellStyle name="style1492687350864" xfId="636"/>
    <cellStyle name="style1492687350864 2" xfId="968"/>
    <cellStyle name="style1492687350864 2 2" xfId="1438"/>
    <cellStyle name="style1492687350864 3" xfId="1227"/>
    <cellStyle name="style1492687350864 4" xfId="1849"/>
    <cellStyle name="style1492687350942" xfId="637"/>
    <cellStyle name="style1492687350942 2" xfId="969"/>
    <cellStyle name="style1492687350942 2 2" xfId="1439"/>
    <cellStyle name="style1492687350942 3" xfId="1228"/>
    <cellStyle name="style1492687350942 4" xfId="1850"/>
    <cellStyle name="style1492687351114" xfId="638"/>
    <cellStyle name="style1492687351114 2" xfId="970"/>
    <cellStyle name="style1492687351114 2 2" xfId="1440"/>
    <cellStyle name="style1492687351114 3" xfId="1229"/>
    <cellStyle name="style1492687351114 4" xfId="1851"/>
    <cellStyle name="style1492687351192" xfId="639"/>
    <cellStyle name="style1492687351192 2" xfId="971"/>
    <cellStyle name="style1492687351192 2 2" xfId="1441"/>
    <cellStyle name="style1492687351192 3" xfId="1230"/>
    <cellStyle name="style1492687351192 4" xfId="1852"/>
    <cellStyle name="style1492687351285" xfId="640"/>
    <cellStyle name="style1492687351285 2" xfId="972"/>
    <cellStyle name="style1492687351285 2 2" xfId="1442"/>
    <cellStyle name="style1492687351285 3" xfId="1231"/>
    <cellStyle name="style1492687351285 4" xfId="1853"/>
    <cellStyle name="style1492687351379" xfId="641"/>
    <cellStyle name="style1492687351379 2" xfId="973"/>
    <cellStyle name="style1492687351379 2 2" xfId="1443"/>
    <cellStyle name="style1492687351379 3" xfId="1232"/>
    <cellStyle name="style1492687351379 4" xfId="1854"/>
    <cellStyle name="style1492687351472" xfId="642"/>
    <cellStyle name="style1492687351472 2" xfId="974"/>
    <cellStyle name="style1492687351472 2 2" xfId="1444"/>
    <cellStyle name="style1492687351472 3" xfId="1233"/>
    <cellStyle name="style1492687351472 4" xfId="1855"/>
    <cellStyle name="style1492687351566" xfId="643"/>
    <cellStyle name="style1492687351566 2" xfId="975"/>
    <cellStyle name="style1492687351566 2 2" xfId="1445"/>
    <cellStyle name="style1492687351566 3" xfId="1234"/>
    <cellStyle name="style1492687351566 4" xfId="1856"/>
    <cellStyle name="style1492687351660" xfId="644"/>
    <cellStyle name="style1492687351660 2" xfId="976"/>
    <cellStyle name="style1492687351660 2 2" xfId="1446"/>
    <cellStyle name="style1492687351660 3" xfId="1235"/>
    <cellStyle name="style1492687351660 4" xfId="1857"/>
    <cellStyle name="style1492687351738" xfId="645"/>
    <cellStyle name="style1492687351738 2" xfId="977"/>
    <cellStyle name="style1492687351738 2 2" xfId="1447"/>
    <cellStyle name="style1492687351738 3" xfId="1236"/>
    <cellStyle name="style1492687351738 4" xfId="1858"/>
    <cellStyle name="Title" xfId="646"/>
    <cellStyle name="Tittel" xfId="2" builtinId="15" customBuiltin="1"/>
    <cellStyle name="Tittel 2" xfId="647"/>
    <cellStyle name="Tittel 2 2" xfId="648"/>
    <cellStyle name="Tittel 3" xfId="649"/>
    <cellStyle name="Tittel 3 2" xfId="650"/>
    <cellStyle name="Total" xfId="651"/>
    <cellStyle name="Totalt" xfId="18" builtinId="25" customBuiltin="1"/>
    <cellStyle name="Totalt 2" xfId="652"/>
    <cellStyle name="Totalt 2 2" xfId="653"/>
    <cellStyle name="Totalt 2 3" xfId="654"/>
    <cellStyle name="Totalt 2 4" xfId="655"/>
    <cellStyle name="Totalt 3" xfId="656"/>
    <cellStyle name="Totalt 3 2" xfId="657"/>
    <cellStyle name="Utdata" xfId="11" builtinId="21" customBuiltin="1"/>
    <cellStyle name="Utdata 2" xfId="658"/>
    <cellStyle name="Utdata 2 2" xfId="659"/>
    <cellStyle name="Utdata 2 3" xfId="660"/>
    <cellStyle name="Utdata 2 4" xfId="661"/>
    <cellStyle name="Utdata 3" xfId="662"/>
    <cellStyle name="Uthevingsfarge1" xfId="19" builtinId="29" customBuiltin="1"/>
    <cellStyle name="Uthevingsfarge1 2" xfId="663"/>
    <cellStyle name="Uthevingsfarge1 2 2" xfId="664"/>
    <cellStyle name="Uthevingsfarge1 2 3" xfId="665"/>
    <cellStyle name="Uthevingsfarge1 2 4" xfId="666"/>
    <cellStyle name="Uthevingsfarge1 3" xfId="667"/>
    <cellStyle name="Uthevingsfarge1 3 2" xfId="668"/>
    <cellStyle name="Uthevingsfarge2" xfId="23" builtinId="33" customBuiltin="1"/>
    <cellStyle name="Uthevingsfarge2 2" xfId="669"/>
    <cellStyle name="Uthevingsfarge2 2 2" xfId="670"/>
    <cellStyle name="Uthevingsfarge2 2 3" xfId="671"/>
    <cellStyle name="Uthevingsfarge2 3" xfId="672"/>
    <cellStyle name="Uthevingsfarge3" xfId="27" builtinId="37" customBuiltin="1"/>
    <cellStyle name="Uthevingsfarge3 2" xfId="673"/>
    <cellStyle name="Uthevingsfarge3 2 2" xfId="674"/>
    <cellStyle name="Uthevingsfarge3 2 3" xfId="675"/>
    <cellStyle name="Uthevingsfarge3 3" xfId="676"/>
    <cellStyle name="Uthevingsfarge4" xfId="31" builtinId="41" customBuiltin="1"/>
    <cellStyle name="Uthevingsfarge4 2" xfId="677"/>
    <cellStyle name="Uthevingsfarge4 2 2" xfId="678"/>
    <cellStyle name="Uthevingsfarge4 2 3" xfId="679"/>
    <cellStyle name="Uthevingsfarge4 2 4" xfId="680"/>
    <cellStyle name="Uthevingsfarge4 3" xfId="681"/>
    <cellStyle name="Uthevingsfarge5" xfId="35" builtinId="45" customBuiltin="1"/>
    <cellStyle name="Uthevingsfarge5 2" xfId="682"/>
    <cellStyle name="Uthevingsfarge5 2 2" xfId="683"/>
    <cellStyle name="Uthevingsfarge5 2 3" xfId="684"/>
    <cellStyle name="Uthevingsfarge5 3" xfId="685"/>
    <cellStyle name="Uthevingsfarge6" xfId="39" builtinId="49" customBuiltin="1"/>
    <cellStyle name="Uthevingsfarge6 2" xfId="686"/>
    <cellStyle name="Uthevingsfarge6 2 2" xfId="687"/>
    <cellStyle name="Uthevingsfarge6 2 3" xfId="688"/>
    <cellStyle name="Uthevingsfarge6 3" xfId="689"/>
    <cellStyle name="Varseltekst" xfId="15" builtinId="11" customBuiltin="1"/>
    <cellStyle name="Varseltekst 2" xfId="690"/>
    <cellStyle name="Varseltekst 2 2" xfId="691"/>
    <cellStyle name="Varseltekst 2 3" xfId="692"/>
    <cellStyle name="Varseltekst 3" xfId="693"/>
    <cellStyle name="Warning Text" xfId="694"/>
  </cellStyles>
  <dxfs count="4">
    <dxf>
      <numFmt numFmtId="2" formatCode="0.00"/>
    </dxf>
    <dxf>
      <numFmt numFmtId="2" formatCode="0.0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 3.1'!$A$4</c:f>
              <c:strCache>
                <c:ptCount val="1"/>
                <c:pt idx="0">
                  <c:v>Driftsutgifter</c:v>
                </c:pt>
              </c:strCache>
            </c:strRef>
          </c:tx>
          <c:invertIfNegative val="0"/>
          <c:cat>
            <c:numRef>
              <c:f>'fig 3.1'!$B$3:$K$3</c:f>
              <c:numCache>
                <c:formatCode>@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 3.1'!$B$4:$K$4</c:f>
              <c:numCache>
                <c:formatCode>#,##0</c:formatCode>
                <c:ptCount val="10"/>
                <c:pt idx="0">
                  <c:v>9782.9660710999979</c:v>
                </c:pt>
                <c:pt idx="1">
                  <c:v>10438.204287</c:v>
                </c:pt>
                <c:pt idx="2">
                  <c:v>11279.16176995</c:v>
                </c:pt>
                <c:pt idx="3">
                  <c:v>11883.000437650002</c:v>
                </c:pt>
                <c:pt idx="4">
                  <c:v>12331.948683890005</c:v>
                </c:pt>
                <c:pt idx="5">
                  <c:v>13168</c:v>
                </c:pt>
                <c:pt idx="6" formatCode="_ * #,##0_ ;_ * \-#,##0_ ;_ * &quot;-&quot;??_ ;_ @_ ">
                  <c:v>13716.75</c:v>
                </c:pt>
                <c:pt idx="7" formatCode="_ * #,##0_ ;_ * \-#,##0_ ;_ * &quot;-&quot;??_ ;_ @_ ">
                  <c:v>14050.6</c:v>
                </c:pt>
                <c:pt idx="8" formatCode="_ * #,##0_ ;_ * \-#,##0_ ;_ * &quot;-&quot;??_ ;_ @_ ">
                  <c:v>14967.381959</c:v>
                </c:pt>
                <c:pt idx="9" formatCode="_ * #,##0_ ;_ * \-#,##0_ ;_ * &quot;-&quot;??_ ;_ @_ ">
                  <c:v>17264.706084510923</c:v>
                </c:pt>
              </c:numCache>
            </c:numRef>
          </c:val>
        </c:ser>
        <c:ser>
          <c:idx val="1"/>
          <c:order val="1"/>
          <c:tx>
            <c:strRef>
              <c:f>'fig 3.1'!$A$5</c:f>
              <c:strCache>
                <c:ptCount val="1"/>
                <c:pt idx="0">
                  <c:v>Spesielle driftsutgifter</c:v>
                </c:pt>
              </c:strCache>
            </c:strRef>
          </c:tx>
          <c:invertIfNegative val="0"/>
          <c:cat>
            <c:numRef>
              <c:f>'fig 3.1'!$B$3:$K$3</c:f>
              <c:numCache>
                <c:formatCode>@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 3.1'!$B$5:$K$5</c:f>
              <c:numCache>
                <c:formatCode>#,##0</c:formatCode>
                <c:ptCount val="10"/>
                <c:pt idx="0">
                  <c:v>70.873615629999989</c:v>
                </c:pt>
                <c:pt idx="1">
                  <c:v>147.35818741999998</c:v>
                </c:pt>
                <c:pt idx="2">
                  <c:v>183.61064548000002</c:v>
                </c:pt>
                <c:pt idx="3">
                  <c:v>175.63000185000001</c:v>
                </c:pt>
                <c:pt idx="4">
                  <c:v>192.19101107000003</c:v>
                </c:pt>
                <c:pt idx="5">
                  <c:v>223</c:v>
                </c:pt>
                <c:pt idx="6" formatCode="_ * #,##0_ ;_ * \-#,##0_ ;_ * &quot;-&quot;??_ ;_ @_ ">
                  <c:v>278</c:v>
                </c:pt>
                <c:pt idx="7" formatCode="_ * #,##0_ ;_ * \-#,##0_ ;_ * &quot;-&quot;??_ ;_ @_ ">
                  <c:v>343.3</c:v>
                </c:pt>
                <c:pt idx="8" formatCode="_ * #,##0_ ;_ * \-#,##0_ ;_ * &quot;-&quot;??_ ;_ @_ ">
                  <c:v>403.85337399999997</c:v>
                </c:pt>
                <c:pt idx="9" formatCode="_ * #,##0_ ;_ * \-#,##0_ ;_ * &quot;-&quot;??_ ;_ @_ ">
                  <c:v>268.57686603000025</c:v>
                </c:pt>
              </c:numCache>
            </c:numRef>
          </c:val>
        </c:ser>
        <c:ser>
          <c:idx val="2"/>
          <c:order val="2"/>
          <c:tx>
            <c:strRef>
              <c:f>'fig 3.1'!$A$6</c:f>
              <c:strCache>
                <c:ptCount val="1"/>
                <c:pt idx="0">
                  <c:v>Andre poster u. 440</c:v>
                </c:pt>
              </c:strCache>
            </c:strRef>
          </c:tx>
          <c:invertIfNegative val="0"/>
          <c:cat>
            <c:numRef>
              <c:f>'fig 3.1'!$B$3:$K$3</c:f>
              <c:numCache>
                <c:formatCode>@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 3.1'!$B$6:$K$6</c:f>
              <c:numCache>
                <c:formatCode>#,##0</c:formatCode>
                <c:ptCount val="10"/>
                <c:pt idx="0">
                  <c:v>21.15658655</c:v>
                </c:pt>
                <c:pt idx="1">
                  <c:v>25.974288920000003</c:v>
                </c:pt>
                <c:pt idx="2">
                  <c:v>21.751886110000001</c:v>
                </c:pt>
                <c:pt idx="3">
                  <c:v>21.262478850000001</c:v>
                </c:pt>
                <c:pt idx="4">
                  <c:v>23.43074266</c:v>
                </c:pt>
                <c:pt idx="5">
                  <c:v>15</c:v>
                </c:pt>
                <c:pt idx="6" formatCode="_ * #,##0_ ;_ * \-#,##0_ ;_ * &quot;-&quot;??_ ;_ @_ ">
                  <c:v>21</c:v>
                </c:pt>
                <c:pt idx="7" formatCode="_ * #,##0_ ;_ * \-#,##0_ ;_ * &quot;-&quot;??_ ;_ @_ ">
                  <c:v>19</c:v>
                </c:pt>
                <c:pt idx="8" formatCode="_ * #,##0_ ;_ * \-#,##0_ ;_ * &quot;-&quot;??_ ;_ @_ ">
                  <c:v>15.418817000000001</c:v>
                </c:pt>
                <c:pt idx="9" formatCode="_ * #,##0_ ;_ * \-#,##0_ ;_ * &quot;-&quot;??_ ;_ @_ ">
                  <c:v>22.436423300000001</c:v>
                </c:pt>
              </c:numCache>
            </c:numRef>
          </c:val>
        </c:ser>
        <c:ser>
          <c:idx val="3"/>
          <c:order val="3"/>
          <c:tx>
            <c:strRef>
              <c:f>'fig 3.1'!$A$7</c:f>
              <c:strCache>
                <c:ptCount val="1"/>
                <c:pt idx="0">
                  <c:v>Andre kapitler u. JD</c:v>
                </c:pt>
              </c:strCache>
            </c:strRef>
          </c:tx>
          <c:invertIfNegative val="0"/>
          <c:cat>
            <c:numRef>
              <c:f>'fig 3.1'!$B$3:$K$3</c:f>
              <c:numCache>
                <c:formatCode>@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 3.1'!$B$7:$K$7</c:f>
              <c:numCache>
                <c:formatCode>#,##0</c:formatCode>
                <c:ptCount val="10"/>
                <c:pt idx="0">
                  <c:v>50.433495049999991</c:v>
                </c:pt>
                <c:pt idx="1">
                  <c:v>43.412130729999994</c:v>
                </c:pt>
                <c:pt idx="2">
                  <c:v>51.047628939999996</c:v>
                </c:pt>
                <c:pt idx="3">
                  <c:v>47.96937664</c:v>
                </c:pt>
                <c:pt idx="4">
                  <c:v>82.857727740000016</c:v>
                </c:pt>
                <c:pt idx="5">
                  <c:v>64</c:v>
                </c:pt>
                <c:pt idx="6" formatCode="_ * #,##0_ ;_ * \-#,##0_ ;_ * &quot;-&quot;??_ ;_ @_ ">
                  <c:v>72</c:v>
                </c:pt>
                <c:pt idx="7" formatCode="_ * #,##0_ ;_ * \-#,##0_ ;_ * &quot;-&quot;??_ ;_ @_ ">
                  <c:v>67</c:v>
                </c:pt>
                <c:pt idx="8" formatCode="_ * #,##0_ ;_ * \-#,##0_ ;_ * &quot;-&quot;??_ ;_ @_ ">
                  <c:v>94.898718000000002</c:v>
                </c:pt>
                <c:pt idx="9" formatCode="_ * #,##0_ ;_ * \-#,##0_ ;_ * &quot;-&quot;??_ ;_ @_ ">
                  <c:v>56.587810260000026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0156928"/>
        <c:axId val="99876864"/>
      </c:barChart>
      <c:catAx>
        <c:axId val="1401569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crossAx val="99876864"/>
        <c:crosses val="autoZero"/>
        <c:auto val="1"/>
        <c:lblAlgn val="ctr"/>
        <c:lblOffset val="100"/>
        <c:noMultiLvlLbl val="0"/>
      </c:catAx>
      <c:valAx>
        <c:axId val="998768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01569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1"/>
                </a:solidFill>
              </a:ln>
            </c:spPr>
          </c:dPt>
          <c:dPt>
            <c:idx val="8"/>
            <c:invertIfNegative val="0"/>
            <c:bubble3D val="0"/>
          </c:dPt>
          <c:cat>
            <c:strRef>
              <c:f>'fig 4.2'!$A$5:$A$15</c:f>
              <c:strCache>
                <c:ptCount val="11"/>
                <c:pt idx="0">
                  <c:v>Politiets IKT-tjeneste</c:v>
                </c:pt>
                <c:pt idx="1">
                  <c:v>Politiets fellestjenester</c:v>
                </c:pt>
                <c:pt idx="2">
                  <c:v>Politidirektoratet</c:v>
                </c:pt>
                <c:pt idx="3">
                  <c:v>Gjennomsnitt (Særorgan og andre enheter)</c:v>
                </c:pt>
                <c:pt idx="4">
                  <c:v>Politihøgskolen</c:v>
                </c:pt>
                <c:pt idx="5">
                  <c:v>Utrykningspolitiet</c:v>
                </c:pt>
                <c:pt idx="6">
                  <c:v>Grensekommissariatet</c:v>
                </c:pt>
                <c:pt idx="7">
                  <c:v>Kripos</c:v>
                </c:pt>
                <c:pt idx="8">
                  <c:v>ØKOKRIM</c:v>
                </c:pt>
                <c:pt idx="9">
                  <c:v>Nasjonalt ID-senter</c:v>
                </c:pt>
                <c:pt idx="10">
                  <c:v>Politiets utlendingsenhet</c:v>
                </c:pt>
              </c:strCache>
            </c:strRef>
          </c:cat>
          <c:val>
            <c:numRef>
              <c:f>'fig 4.2'!$D$5:$D$15</c:f>
              <c:numCache>
                <c:formatCode>0.00%</c:formatCode>
                <c:ptCount val="11"/>
                <c:pt idx="0">
                  <c:v>0.32395876529269102</c:v>
                </c:pt>
                <c:pt idx="1">
                  <c:v>0.45382668529478104</c:v>
                </c:pt>
                <c:pt idx="2">
                  <c:v>0.57396853264237646</c:v>
                </c:pt>
                <c:pt idx="3">
                  <c:v>0.57674557582808528</c:v>
                </c:pt>
                <c:pt idx="4">
                  <c:v>0.59312207942890671</c:v>
                </c:pt>
                <c:pt idx="5">
                  <c:v>0.61853666996457113</c:v>
                </c:pt>
                <c:pt idx="6">
                  <c:v>0.72900794140377356</c:v>
                </c:pt>
                <c:pt idx="7">
                  <c:v>0.73494879904346977</c:v>
                </c:pt>
                <c:pt idx="8">
                  <c:v>0.80475120074801987</c:v>
                </c:pt>
                <c:pt idx="9">
                  <c:v>0.85473784627050253</c:v>
                </c:pt>
                <c:pt idx="10">
                  <c:v>0.88583529458364907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29664"/>
        <c:axId val="100531200"/>
      </c:barChart>
      <c:catAx>
        <c:axId val="100529664"/>
        <c:scaling>
          <c:orientation val="minMax"/>
        </c:scaling>
        <c:delete val="0"/>
        <c:axPos val="l"/>
        <c:majorTickMark val="out"/>
        <c:minorTickMark val="none"/>
        <c:tickLblPos val="nextTo"/>
        <c:crossAx val="100531200"/>
        <c:crosses val="autoZero"/>
        <c:auto val="1"/>
        <c:lblAlgn val="ctr"/>
        <c:lblOffset val="100"/>
        <c:noMultiLvlLbl val="0"/>
      </c:catAx>
      <c:valAx>
        <c:axId val="10053120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100529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 4.3'!$A$4</c:f>
              <c:strCache>
                <c:ptCount val="1"/>
                <c:pt idx="0">
                  <c:v>Politi</c:v>
                </c:pt>
              </c:strCache>
            </c:strRef>
          </c:tx>
          <c:marker>
            <c:symbol val="none"/>
          </c:marker>
          <c:cat>
            <c:numRef>
              <c:f>'fig 4.3'!$D$3:$H$3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'fig 4.3'!$D$4:$H$4</c:f>
              <c:numCache>
                <c:formatCode>#,##0</c:formatCode>
                <c:ptCount val="5"/>
                <c:pt idx="0">
                  <c:v>5091.0130565204236</c:v>
                </c:pt>
                <c:pt idx="1">
                  <c:v>5418.2638522406405</c:v>
                </c:pt>
                <c:pt idx="2" formatCode="_ * #,##0_ ;_ * \-#,##0_ ;_ * &quot;-&quot;??_ ;_ @_ ">
                  <c:v>5729.3516506399765</c:v>
                </c:pt>
                <c:pt idx="3">
                  <c:v>5971</c:v>
                </c:pt>
                <c:pt idx="4">
                  <c:v>6250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4.3'!$A$5</c:f>
              <c:strCache>
                <c:ptCount val="1"/>
                <c:pt idx="0">
                  <c:v>Sivil</c:v>
                </c:pt>
              </c:strCache>
            </c:strRef>
          </c:tx>
          <c:marker>
            <c:symbol val="none"/>
          </c:marker>
          <c:cat>
            <c:numRef>
              <c:f>'fig 4.3'!$D$3:$H$3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'fig 4.3'!$D$5:$H$5</c:f>
              <c:numCache>
                <c:formatCode>#,##0</c:formatCode>
                <c:ptCount val="5"/>
                <c:pt idx="0">
                  <c:v>2531.9140643799965</c:v>
                </c:pt>
                <c:pt idx="1">
                  <c:v>2607.9773371199863</c:v>
                </c:pt>
                <c:pt idx="2" formatCode="_ * #,##0_ ;_ * \-#,##0_ ;_ * &quot;-&quot;??_ ;_ @_ ">
                  <c:v>2987.4654451600522</c:v>
                </c:pt>
                <c:pt idx="3">
                  <c:v>3196</c:v>
                </c:pt>
                <c:pt idx="4">
                  <c:v>3313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4.3'!$A$6</c:f>
              <c:strCache>
                <c:ptCount val="1"/>
                <c:pt idx="0">
                  <c:v>Jurist</c:v>
                </c:pt>
              </c:strCache>
            </c:strRef>
          </c:tx>
          <c:marker>
            <c:symbol val="none"/>
          </c:marker>
          <c:cat>
            <c:numRef>
              <c:f>'fig 4.3'!$D$3:$H$3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'fig 4.3'!$D$6:$H$6</c:f>
              <c:numCache>
                <c:formatCode>#,##0</c:formatCode>
                <c:ptCount val="5"/>
                <c:pt idx="0">
                  <c:v>530.21488214999499</c:v>
                </c:pt>
                <c:pt idx="1">
                  <c:v>550.65007780999065</c:v>
                </c:pt>
                <c:pt idx="2" formatCode="_ * #,##0_ ;_ * \-#,##0_ ;_ * &quot;-&quot;??_ ;_ @_ ">
                  <c:v>612.26491985999849</c:v>
                </c:pt>
                <c:pt idx="3">
                  <c:v>652</c:v>
                </c:pt>
                <c:pt idx="4">
                  <c:v>685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98176"/>
        <c:axId val="116099712"/>
      </c:lineChart>
      <c:catAx>
        <c:axId val="11609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6099712"/>
        <c:crosses val="autoZero"/>
        <c:auto val="1"/>
        <c:lblAlgn val="ctr"/>
        <c:lblOffset val="100"/>
        <c:noMultiLvlLbl val="0"/>
      </c:catAx>
      <c:valAx>
        <c:axId val="11609971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#,##0" sourceLinked="1"/>
        <c:majorTickMark val="none"/>
        <c:minorTickMark val="none"/>
        <c:tickLblPos val="nextTo"/>
        <c:crossAx val="116098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'[1]Figur 4.5'!$A$11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'[1]Figur 4.5'!$B$10:$D$10</c:f>
              <c:strCache>
                <c:ptCount val="3"/>
                <c:pt idx="0">
                  <c:v>Politi</c:v>
                </c:pt>
                <c:pt idx="1">
                  <c:v>Jurist</c:v>
                </c:pt>
                <c:pt idx="2">
                  <c:v>Sivil</c:v>
                </c:pt>
              </c:strCache>
            </c:strRef>
          </c:cat>
          <c:val>
            <c:numRef>
              <c:f>'[1]Figur 4.5'!$B$11:$D$11</c:f>
              <c:numCache>
                <c:formatCode>General</c:formatCode>
                <c:ptCount val="3"/>
                <c:pt idx="0">
                  <c:v>532</c:v>
                </c:pt>
                <c:pt idx="1">
                  <c:v>44</c:v>
                </c:pt>
                <c:pt idx="2">
                  <c:v>91</c:v>
                </c:pt>
              </c:numCache>
            </c:numRef>
          </c:val>
        </c:ser>
        <c:ser>
          <c:idx val="1"/>
          <c:order val="1"/>
          <c:tx>
            <c:strRef>
              <c:f>'[1]Figur 4.5'!$A$12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'[1]Figur 4.5'!$B$10:$D$10</c:f>
              <c:strCache>
                <c:ptCount val="3"/>
                <c:pt idx="0">
                  <c:v>Politi</c:v>
                </c:pt>
                <c:pt idx="1">
                  <c:v>Jurist</c:v>
                </c:pt>
                <c:pt idx="2">
                  <c:v>Sivil</c:v>
                </c:pt>
              </c:strCache>
            </c:strRef>
          </c:cat>
          <c:val>
            <c:numRef>
              <c:f>'[1]Figur 4.5'!$B$12:$D$12</c:f>
              <c:numCache>
                <c:formatCode>General</c:formatCode>
                <c:ptCount val="3"/>
                <c:pt idx="0">
                  <c:v>528</c:v>
                </c:pt>
                <c:pt idx="1">
                  <c:v>42</c:v>
                </c:pt>
                <c:pt idx="2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17984"/>
        <c:axId val="103788544"/>
      </c:barChart>
      <c:catAx>
        <c:axId val="102217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3788544"/>
        <c:crosses val="autoZero"/>
        <c:auto val="1"/>
        <c:lblAlgn val="ctr"/>
        <c:lblOffset val="100"/>
        <c:noMultiLvlLbl val="0"/>
      </c:catAx>
      <c:valAx>
        <c:axId val="10378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17984"/>
        <c:crosses val="autoZero"/>
        <c:crossBetween val="between"/>
        <c:majorUnit val="1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4.6'!$B$5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'fig 4.6'!$A$6:$A$17</c:f>
              <c:strCache>
                <c:ptCount val="12"/>
                <c:pt idx="0">
                  <c:v>Trøndelag politidistrikt</c:v>
                </c:pt>
                <c:pt idx="1">
                  <c:v>Innlandet politidistrikt</c:v>
                </c:pt>
                <c:pt idx="2">
                  <c:v>Sør-Vest politidistrikt</c:v>
                </c:pt>
                <c:pt idx="3">
                  <c:v>Sør-Øst politidistrikt</c:v>
                </c:pt>
                <c:pt idx="4">
                  <c:v>Agder politidistrikt</c:v>
                </c:pt>
                <c:pt idx="5">
                  <c:v>Øst politidistrikt</c:v>
                </c:pt>
                <c:pt idx="6">
                  <c:v>Troms politidistrikt</c:v>
                </c:pt>
                <c:pt idx="7">
                  <c:v>Nordland politidistrikt</c:v>
                </c:pt>
                <c:pt idx="8">
                  <c:v>Møre og Romsdal politidistrikt</c:v>
                </c:pt>
                <c:pt idx="9">
                  <c:v>Vest politidistrikt</c:v>
                </c:pt>
                <c:pt idx="10">
                  <c:v>Oslo politidistrikt*</c:v>
                </c:pt>
                <c:pt idx="11">
                  <c:v>Finnmark politidistrikt</c:v>
                </c:pt>
              </c:strCache>
            </c:strRef>
          </c:cat>
          <c:val>
            <c:numRef>
              <c:f>'fig 4.6'!$B$6:$B$17</c:f>
              <c:numCache>
                <c:formatCode>#,##0</c:formatCode>
                <c:ptCount val="12"/>
                <c:pt idx="0">
                  <c:v>48059.357884434088</c:v>
                </c:pt>
                <c:pt idx="1">
                  <c:v>53330.043102680916</c:v>
                </c:pt>
                <c:pt idx="2">
                  <c:v>49579.02345183424</c:v>
                </c:pt>
                <c:pt idx="3">
                  <c:v>49476.882778584994</c:v>
                </c:pt>
                <c:pt idx="4">
                  <c:v>43750.403600671947</c:v>
                </c:pt>
                <c:pt idx="5">
                  <c:v>42042.053678324883</c:v>
                </c:pt>
                <c:pt idx="6">
                  <c:v>49608.944866640566</c:v>
                </c:pt>
                <c:pt idx="7">
                  <c:v>55759.27343653865</c:v>
                </c:pt>
                <c:pt idx="8">
                  <c:v>54175.714112713809</c:v>
                </c:pt>
                <c:pt idx="9">
                  <c:v>57176.21894434189</c:v>
                </c:pt>
                <c:pt idx="10">
                  <c:v>67972.612525788136</c:v>
                </c:pt>
                <c:pt idx="11">
                  <c:v>72148.314380185664</c:v>
                </c:pt>
              </c:numCache>
            </c:numRef>
          </c:val>
        </c:ser>
        <c:ser>
          <c:idx val="1"/>
          <c:order val="1"/>
          <c:tx>
            <c:strRef>
              <c:f>'fig 4.6'!$C$5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'fig 4.6'!$A$6:$A$17</c:f>
              <c:strCache>
                <c:ptCount val="12"/>
                <c:pt idx="0">
                  <c:v>Trøndelag politidistrikt</c:v>
                </c:pt>
                <c:pt idx="1">
                  <c:v>Innlandet politidistrikt</c:v>
                </c:pt>
                <c:pt idx="2">
                  <c:v>Sør-Vest politidistrikt</c:v>
                </c:pt>
                <c:pt idx="3">
                  <c:v>Sør-Øst politidistrikt</c:v>
                </c:pt>
                <c:pt idx="4">
                  <c:v>Agder politidistrikt</c:v>
                </c:pt>
                <c:pt idx="5">
                  <c:v>Øst politidistrikt</c:v>
                </c:pt>
                <c:pt idx="6">
                  <c:v>Troms politidistrikt</c:v>
                </c:pt>
                <c:pt idx="7">
                  <c:v>Nordland politidistrikt</c:v>
                </c:pt>
                <c:pt idx="8">
                  <c:v>Møre og Romsdal politidistrikt</c:v>
                </c:pt>
                <c:pt idx="9">
                  <c:v>Vest politidistrikt</c:v>
                </c:pt>
                <c:pt idx="10">
                  <c:v>Oslo politidistrikt*</c:v>
                </c:pt>
                <c:pt idx="11">
                  <c:v>Finnmark politidistrikt</c:v>
                </c:pt>
              </c:strCache>
            </c:strRef>
          </c:cat>
          <c:val>
            <c:numRef>
              <c:f>'fig 4.6'!$C$6:$C$17</c:f>
              <c:numCache>
                <c:formatCode>#,##0</c:formatCode>
                <c:ptCount val="12"/>
                <c:pt idx="0">
                  <c:v>44268.063707108602</c:v>
                </c:pt>
                <c:pt idx="1">
                  <c:v>46205.299318929952</c:v>
                </c:pt>
                <c:pt idx="2">
                  <c:v>46871.68982712568</c:v>
                </c:pt>
                <c:pt idx="3">
                  <c:v>47315.621623793173</c:v>
                </c:pt>
                <c:pt idx="4">
                  <c:v>47381.897278407399</c:v>
                </c:pt>
                <c:pt idx="5">
                  <c:v>48492.016036498113</c:v>
                </c:pt>
                <c:pt idx="6">
                  <c:v>51289.246676580537</c:v>
                </c:pt>
                <c:pt idx="7">
                  <c:v>56843.764436911195</c:v>
                </c:pt>
                <c:pt idx="8">
                  <c:v>61923.423000880161</c:v>
                </c:pt>
                <c:pt idx="9">
                  <c:v>65765.889596115056</c:v>
                </c:pt>
                <c:pt idx="10">
                  <c:v>66856.545517062565</c:v>
                </c:pt>
                <c:pt idx="11">
                  <c:v>67467.368185380052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80128"/>
        <c:axId val="104081664"/>
      </c:barChart>
      <c:catAx>
        <c:axId val="10408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081664"/>
        <c:crosses val="autoZero"/>
        <c:auto val="1"/>
        <c:lblAlgn val="ctr"/>
        <c:lblOffset val="100"/>
        <c:noMultiLvlLbl val="0"/>
      </c:catAx>
      <c:valAx>
        <c:axId val="1040816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4080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4.7'!$B$4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'fig 4.7'!$A$5:$A$14</c:f>
              <c:strCache>
                <c:ptCount val="10"/>
                <c:pt idx="0">
                  <c:v>Nasjonalt ID-senter</c:v>
                </c:pt>
                <c:pt idx="1">
                  <c:v>Utrykningspolitiet</c:v>
                </c:pt>
                <c:pt idx="2">
                  <c:v>Politihøgskolen</c:v>
                </c:pt>
                <c:pt idx="3">
                  <c:v>Politets IKT -tjenester</c:v>
                </c:pt>
                <c:pt idx="4">
                  <c:v>Politiets fellestjenester</c:v>
                </c:pt>
                <c:pt idx="5">
                  <c:v>Kripos</c:v>
                </c:pt>
                <c:pt idx="6">
                  <c:v>Politidirektoratet</c:v>
                </c:pt>
                <c:pt idx="7">
                  <c:v>Grensekommissariatet</c:v>
                </c:pt>
                <c:pt idx="8">
                  <c:v>Økokrim</c:v>
                </c:pt>
                <c:pt idx="9">
                  <c:v>Politiets utlendingsenhet</c:v>
                </c:pt>
              </c:strCache>
            </c:strRef>
          </c:cat>
          <c:val>
            <c:numRef>
              <c:f>'fig 4.7'!$B$5:$B$14</c:f>
              <c:numCache>
                <c:formatCode>#,##0</c:formatCode>
                <c:ptCount val="10"/>
                <c:pt idx="0">
                  <c:v>1030.1681764181765</c:v>
                </c:pt>
                <c:pt idx="1">
                  <c:v>25662.126859716864</c:v>
                </c:pt>
                <c:pt idx="2">
                  <c:v>11493.836333655083</c:v>
                </c:pt>
                <c:pt idx="3">
                  <c:v>20866.290442915448</c:v>
                </c:pt>
                <c:pt idx="4">
                  <c:v>35613.277298727298</c:v>
                </c:pt>
                <c:pt idx="5">
                  <c:v>23874.465465695888</c:v>
                </c:pt>
                <c:pt idx="6">
                  <c:v>21320.668006669006</c:v>
                </c:pt>
                <c:pt idx="7">
                  <c:v>39628.773552123552</c:v>
                </c:pt>
                <c:pt idx="8">
                  <c:v>22031.188726919336</c:v>
                </c:pt>
                <c:pt idx="9">
                  <c:v>104196.40905001374</c:v>
                </c:pt>
              </c:numCache>
            </c:numRef>
          </c:val>
        </c:ser>
        <c:ser>
          <c:idx val="1"/>
          <c:order val="1"/>
          <c:tx>
            <c:strRef>
              <c:f>'fig 4.7'!$C$4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'fig 4.7'!$A$5:$A$14</c:f>
              <c:strCache>
                <c:ptCount val="10"/>
                <c:pt idx="0">
                  <c:v>Nasjonalt ID-senter</c:v>
                </c:pt>
                <c:pt idx="1">
                  <c:v>Utrykningspolitiet</c:v>
                </c:pt>
                <c:pt idx="2">
                  <c:v>Politihøgskolen</c:v>
                </c:pt>
                <c:pt idx="3">
                  <c:v>Politets IKT -tjenester</c:v>
                </c:pt>
                <c:pt idx="4">
                  <c:v>Politiets fellestjenester</c:v>
                </c:pt>
                <c:pt idx="5">
                  <c:v>Kripos</c:v>
                </c:pt>
                <c:pt idx="6">
                  <c:v>Politidirektoratet</c:v>
                </c:pt>
                <c:pt idx="7">
                  <c:v>Grensekommissariatet</c:v>
                </c:pt>
                <c:pt idx="8">
                  <c:v>Økokrim</c:v>
                </c:pt>
                <c:pt idx="9">
                  <c:v>Politiets utlendingsenhet</c:v>
                </c:pt>
              </c:strCache>
            </c:strRef>
          </c:cat>
          <c:val>
            <c:numRef>
              <c:f>'fig 4.7'!$C$5:$C$14</c:f>
              <c:numCache>
                <c:formatCode>#,##0</c:formatCode>
                <c:ptCount val="10"/>
                <c:pt idx="0">
                  <c:v>1287.4736842105262</c:v>
                </c:pt>
                <c:pt idx="1">
                  <c:v>8547.5666666666675</c:v>
                </c:pt>
                <c:pt idx="2">
                  <c:v>11303.883177570093</c:v>
                </c:pt>
                <c:pt idx="3">
                  <c:v>20857.441176470587</c:v>
                </c:pt>
                <c:pt idx="4">
                  <c:v>21617.222707423582</c:v>
                </c:pt>
                <c:pt idx="5">
                  <c:v>22417.651428571429</c:v>
                </c:pt>
                <c:pt idx="6">
                  <c:v>24015.907894736843</c:v>
                </c:pt>
                <c:pt idx="7">
                  <c:v>27450.6</c:v>
                </c:pt>
                <c:pt idx="8">
                  <c:v>33850.583892617447</c:v>
                </c:pt>
                <c:pt idx="9">
                  <c:v>64916.282970550579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21312"/>
        <c:axId val="104227200"/>
      </c:barChart>
      <c:catAx>
        <c:axId val="10422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4227200"/>
        <c:crosses val="autoZero"/>
        <c:auto val="1"/>
        <c:lblAlgn val="ctr"/>
        <c:lblOffset val="100"/>
        <c:noMultiLvlLbl val="0"/>
      </c:catAx>
      <c:valAx>
        <c:axId val="1042272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4221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9"/>
            <c:invertIfNegative val="0"/>
            <c:bubble3D val="0"/>
          </c:dPt>
          <c:cat>
            <c:strRef>
              <c:f>'fig 5.1'!$A$3:$A$15</c:f>
              <c:strCache>
                <c:ptCount val="13"/>
                <c:pt idx="0">
                  <c:v>Sør-Vest politidistrikt</c:v>
                </c:pt>
                <c:pt idx="1">
                  <c:v>Vest politidistrikt</c:v>
                </c:pt>
                <c:pt idx="2">
                  <c:v>Trøndelag politidistrikt</c:v>
                </c:pt>
                <c:pt idx="3">
                  <c:v>Finnmark politidistrikt</c:v>
                </c:pt>
                <c:pt idx="4">
                  <c:v>Sør-Øst politidistrikt</c:v>
                </c:pt>
                <c:pt idx="5">
                  <c:v>Møre og Romsdal politidistrikt</c:v>
                </c:pt>
                <c:pt idx="6">
                  <c:v>Øst politidistrikt</c:v>
                </c:pt>
                <c:pt idx="7">
                  <c:v>Gjennomsnitt</c:v>
                </c:pt>
                <c:pt idx="8">
                  <c:v>Innlandet politidistrikt</c:v>
                </c:pt>
                <c:pt idx="9">
                  <c:v>Oslo politidistrikt</c:v>
                </c:pt>
                <c:pt idx="10">
                  <c:v>Agder politidistrikt</c:v>
                </c:pt>
                <c:pt idx="11">
                  <c:v>Nordland politidistrikt</c:v>
                </c:pt>
                <c:pt idx="12">
                  <c:v>Troms politidistrikt</c:v>
                </c:pt>
              </c:strCache>
            </c:strRef>
          </c:cat>
          <c:val>
            <c:numRef>
              <c:f>'fig 5.1'!$B$3:$B$15</c:f>
              <c:numCache>
                <c:formatCode>0.0\ %</c:formatCode>
                <c:ptCount val="13"/>
                <c:pt idx="0">
                  <c:v>6.3274532003568487E-2</c:v>
                </c:pt>
                <c:pt idx="1">
                  <c:v>7.3166079632654937E-2</c:v>
                </c:pt>
                <c:pt idx="2">
                  <c:v>7.58280811313055E-2</c:v>
                </c:pt>
                <c:pt idx="3">
                  <c:v>7.6178464819222816E-2</c:v>
                </c:pt>
                <c:pt idx="4">
                  <c:v>7.6225729923407884E-2</c:v>
                </c:pt>
                <c:pt idx="5">
                  <c:v>7.6531009298820049E-2</c:v>
                </c:pt>
                <c:pt idx="6">
                  <c:v>7.6818547742186827E-2</c:v>
                </c:pt>
                <c:pt idx="7">
                  <c:v>7.6999999999999999E-2</c:v>
                </c:pt>
                <c:pt idx="8">
                  <c:v>7.7700958068212089E-2</c:v>
                </c:pt>
                <c:pt idx="9">
                  <c:v>7.8139969353321681E-2</c:v>
                </c:pt>
                <c:pt idx="10">
                  <c:v>8.5349734331097812E-2</c:v>
                </c:pt>
                <c:pt idx="11">
                  <c:v>8.8695662388247332E-2</c:v>
                </c:pt>
                <c:pt idx="12">
                  <c:v>9.9387500605598436E-2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93504"/>
        <c:axId val="104295040"/>
      </c:barChart>
      <c:catAx>
        <c:axId val="104293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4295040"/>
        <c:crosses val="autoZero"/>
        <c:auto val="1"/>
        <c:lblAlgn val="ctr"/>
        <c:lblOffset val="100"/>
        <c:noMultiLvlLbl val="0"/>
      </c:catAx>
      <c:valAx>
        <c:axId val="104295040"/>
        <c:scaling>
          <c:orientation val="minMax"/>
        </c:scaling>
        <c:delete val="0"/>
        <c:axPos val="l"/>
        <c:majorGridlines/>
        <c:numFmt formatCode="0.0\ %" sourceLinked="1"/>
        <c:majorTickMark val="out"/>
        <c:minorTickMark val="none"/>
        <c:tickLblPos val="nextTo"/>
        <c:crossAx val="104293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5.2'!$B$1</c:f>
              <c:strCache>
                <c:ptCount val="1"/>
              </c:strCache>
            </c:strRef>
          </c:tx>
          <c:invertIfNegative val="0"/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</c:dPt>
          <c:cat>
            <c:strRef>
              <c:f>'fig 5.2'!$A$3:$A$15</c:f>
              <c:strCache>
                <c:ptCount val="13"/>
                <c:pt idx="0">
                  <c:v>Sør-Vest politidistrikt</c:v>
                </c:pt>
                <c:pt idx="1">
                  <c:v>Finnmark politidistrikt</c:v>
                </c:pt>
                <c:pt idx="2">
                  <c:v>Sør-Øst politidistrikt</c:v>
                </c:pt>
                <c:pt idx="3">
                  <c:v>Trøndelag politidistrikt</c:v>
                </c:pt>
                <c:pt idx="4">
                  <c:v>Øst politidistrikt</c:v>
                </c:pt>
                <c:pt idx="5">
                  <c:v>Vest politidistrikt</c:v>
                </c:pt>
                <c:pt idx="6">
                  <c:v>Innlandet politidistrikt</c:v>
                </c:pt>
                <c:pt idx="7">
                  <c:v>Møre og Romsdal politidistrikt</c:v>
                </c:pt>
                <c:pt idx="8">
                  <c:v>Gjennomsnitt</c:v>
                </c:pt>
                <c:pt idx="9">
                  <c:v>Oslo politidistrikt</c:v>
                </c:pt>
                <c:pt idx="10">
                  <c:v>Agder politidistrikt</c:v>
                </c:pt>
                <c:pt idx="11">
                  <c:v>Nordland politidistrikt</c:v>
                </c:pt>
                <c:pt idx="12">
                  <c:v>Troms politidistrikt</c:v>
                </c:pt>
              </c:strCache>
            </c:strRef>
          </c:cat>
          <c:val>
            <c:numRef>
              <c:f>'fig 5.2'!$B$3:$B$15</c:f>
              <c:numCache>
                <c:formatCode>_ * #,##0_ ;_ * \-#,##0_ ;_ * "-"??_ ;_ @_ </c:formatCode>
                <c:ptCount val="13"/>
                <c:pt idx="0">
                  <c:v>57186.273439808821</c:v>
                </c:pt>
                <c:pt idx="1">
                  <c:v>68036.488641293501</c:v>
                </c:pt>
                <c:pt idx="2">
                  <c:v>69965.200374657274</c:v>
                </c:pt>
                <c:pt idx="3">
                  <c:v>69995.369779197994</c:v>
                </c:pt>
                <c:pt idx="4">
                  <c:v>70267.999856871014</c:v>
                </c:pt>
                <c:pt idx="5">
                  <c:v>70653.706288919217</c:v>
                </c:pt>
                <c:pt idx="6">
                  <c:v>71392.021380342558</c:v>
                </c:pt>
                <c:pt idx="7">
                  <c:v>71995.772318522912</c:v>
                </c:pt>
                <c:pt idx="8">
                  <c:v>72536.06145075793</c:v>
                </c:pt>
                <c:pt idx="9">
                  <c:v>78078.866779727919</c:v>
                </c:pt>
                <c:pt idx="10">
                  <c:v>78565.192653977836</c:v>
                </c:pt>
                <c:pt idx="11">
                  <c:v>79493.596350696796</c:v>
                </c:pt>
                <c:pt idx="12">
                  <c:v>92622.975507744006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31904"/>
        <c:axId val="100213120"/>
      </c:barChart>
      <c:catAx>
        <c:axId val="10433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0213120"/>
        <c:crosses val="autoZero"/>
        <c:auto val="1"/>
        <c:lblAlgn val="ctr"/>
        <c:lblOffset val="100"/>
        <c:noMultiLvlLbl val="0"/>
      </c:catAx>
      <c:valAx>
        <c:axId val="100213120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104331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 5.3'!$A$3:$A$12</c:f>
              <c:strCache>
                <c:ptCount val="10"/>
                <c:pt idx="0">
                  <c:v>Utrykningspolitiet</c:v>
                </c:pt>
                <c:pt idx="1">
                  <c:v>Politiets IKT-tjeneste</c:v>
                </c:pt>
                <c:pt idx="2">
                  <c:v>Politiets utlendingsenhet</c:v>
                </c:pt>
                <c:pt idx="3">
                  <c:v>Politidirektoratet</c:v>
                </c:pt>
                <c:pt idx="4">
                  <c:v>Nasjonalt ID-senter</c:v>
                </c:pt>
                <c:pt idx="5">
                  <c:v>Grensekommissariatet</c:v>
                </c:pt>
                <c:pt idx="6">
                  <c:v>Kripos</c:v>
                </c:pt>
                <c:pt idx="7">
                  <c:v>ØKOKRIM</c:v>
                </c:pt>
                <c:pt idx="8">
                  <c:v>Politiets fellestjenester</c:v>
                </c:pt>
                <c:pt idx="9">
                  <c:v>Politihøgskolen</c:v>
                </c:pt>
              </c:strCache>
            </c:strRef>
          </c:cat>
          <c:val>
            <c:numRef>
              <c:f>'fig 5.3'!$B$3:$B$12</c:f>
              <c:numCache>
                <c:formatCode>0.0\ %</c:formatCode>
                <c:ptCount val="10"/>
                <c:pt idx="0">
                  <c:v>1.3601476551041334E-2</c:v>
                </c:pt>
                <c:pt idx="1">
                  <c:v>4.8827790827816096E-2</c:v>
                </c:pt>
                <c:pt idx="2">
                  <c:v>5.3693922813927486E-2</c:v>
                </c:pt>
                <c:pt idx="3">
                  <c:v>6.3452105226176114E-2</c:v>
                </c:pt>
                <c:pt idx="4">
                  <c:v>6.8178851486743214E-2</c:v>
                </c:pt>
                <c:pt idx="5">
                  <c:v>8.1667748346974461E-2</c:v>
                </c:pt>
                <c:pt idx="6">
                  <c:v>8.2492589389878579E-2</c:v>
                </c:pt>
                <c:pt idx="7">
                  <c:v>0.10254239555816475</c:v>
                </c:pt>
                <c:pt idx="8">
                  <c:v>0.14618127101139586</c:v>
                </c:pt>
                <c:pt idx="9">
                  <c:v>0.16493874841802567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42208"/>
        <c:axId val="104543744"/>
      </c:barChart>
      <c:catAx>
        <c:axId val="104542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4543744"/>
        <c:crosses val="autoZero"/>
        <c:auto val="1"/>
        <c:lblAlgn val="ctr"/>
        <c:lblOffset val="100"/>
        <c:noMultiLvlLbl val="0"/>
      </c:catAx>
      <c:valAx>
        <c:axId val="104543744"/>
        <c:scaling>
          <c:orientation val="minMax"/>
        </c:scaling>
        <c:delete val="0"/>
        <c:axPos val="l"/>
        <c:majorGridlines/>
        <c:numFmt formatCode="0.0\ %" sourceLinked="1"/>
        <c:majorTickMark val="out"/>
        <c:minorTickMark val="none"/>
        <c:tickLblPos val="nextTo"/>
        <c:crossAx val="10454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5.4'!$B$3</c:f>
              <c:strCache>
                <c:ptCount val="1"/>
                <c:pt idx="0">
                  <c:v> 2 016 </c:v>
                </c:pt>
              </c:strCache>
            </c:strRef>
          </c:tx>
          <c:invertIfNegative val="0"/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cat>
            <c:strRef>
              <c:f>'fig 5.4'!$A$4:$A$16</c:f>
              <c:strCache>
                <c:ptCount val="13"/>
                <c:pt idx="0">
                  <c:v>Agder politidistrikt</c:v>
                </c:pt>
                <c:pt idx="1">
                  <c:v>Vest politidistrikt</c:v>
                </c:pt>
                <c:pt idx="2">
                  <c:v>Sør-Øst politidistrikt</c:v>
                </c:pt>
                <c:pt idx="3">
                  <c:v>Øst politidistrikt</c:v>
                </c:pt>
                <c:pt idx="4">
                  <c:v>Gjennomsnitt</c:v>
                </c:pt>
                <c:pt idx="5">
                  <c:v>Nordland politidistrikt</c:v>
                </c:pt>
                <c:pt idx="6">
                  <c:v>Trøndelag politidistrikt</c:v>
                </c:pt>
                <c:pt idx="7">
                  <c:v>Oslo politidistrikt</c:v>
                </c:pt>
                <c:pt idx="8">
                  <c:v>Finnmark politidistrikt</c:v>
                </c:pt>
                <c:pt idx="9">
                  <c:v>Sør-Vest politidistrikt</c:v>
                </c:pt>
                <c:pt idx="10">
                  <c:v>Troms politidistrikt</c:v>
                </c:pt>
                <c:pt idx="11">
                  <c:v>Møre og Romsdal politidistrikt</c:v>
                </c:pt>
                <c:pt idx="12">
                  <c:v>Innlandet politidistrikt</c:v>
                </c:pt>
              </c:strCache>
            </c:strRef>
          </c:cat>
          <c:val>
            <c:numRef>
              <c:f>'fig 5.4'!$B$4:$B$16</c:f>
              <c:numCache>
                <c:formatCode>_ * #,##0_ ;_ * \-#,##0_ ;_ * "-"??_ ;_ @_ </c:formatCode>
                <c:ptCount val="13"/>
                <c:pt idx="0">
                  <c:v>19750.380386773715</c:v>
                </c:pt>
                <c:pt idx="1">
                  <c:v>20343.862566104119</c:v>
                </c:pt>
                <c:pt idx="2">
                  <c:v>21444.614079767111</c:v>
                </c:pt>
                <c:pt idx="3">
                  <c:v>23025.597838689733</c:v>
                </c:pt>
                <c:pt idx="4">
                  <c:v>23846.955627615753</c:v>
                </c:pt>
                <c:pt idx="5">
                  <c:v>20953.407907855319</c:v>
                </c:pt>
                <c:pt idx="6">
                  <c:v>26816.32746727837</c:v>
                </c:pt>
                <c:pt idx="7">
                  <c:v>27642.875099944617</c:v>
                </c:pt>
                <c:pt idx="8">
                  <c:v>31955.300585422759</c:v>
                </c:pt>
                <c:pt idx="9">
                  <c:v>19461.968309859945</c:v>
                </c:pt>
                <c:pt idx="10">
                  <c:v>25654.373527524505</c:v>
                </c:pt>
                <c:pt idx="11">
                  <c:v>24891.092996149928</c:v>
                </c:pt>
                <c:pt idx="12">
                  <c:v>24555.587209404053</c:v>
                </c:pt>
              </c:numCache>
            </c:numRef>
          </c:val>
        </c:ser>
        <c:ser>
          <c:idx val="1"/>
          <c:order val="1"/>
          <c:tx>
            <c:strRef>
              <c:f>'fig 5.4'!$C$3</c:f>
              <c:strCache>
                <c:ptCount val="1"/>
                <c:pt idx="0">
                  <c:v> 2 017 </c:v>
                </c:pt>
              </c:strCache>
            </c:strRef>
          </c:tx>
          <c:invertIfNegative val="0"/>
          <c:dPt>
            <c:idx val="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cat>
            <c:strRef>
              <c:f>'fig 5.4'!$A$4:$A$16</c:f>
              <c:strCache>
                <c:ptCount val="13"/>
                <c:pt idx="0">
                  <c:v>Agder politidistrikt</c:v>
                </c:pt>
                <c:pt idx="1">
                  <c:v>Vest politidistrikt</c:v>
                </c:pt>
                <c:pt idx="2">
                  <c:v>Sør-Øst politidistrikt</c:v>
                </c:pt>
                <c:pt idx="3">
                  <c:v>Øst politidistrikt</c:v>
                </c:pt>
                <c:pt idx="4">
                  <c:v>Gjennomsnitt</c:v>
                </c:pt>
                <c:pt idx="5">
                  <c:v>Nordland politidistrikt</c:v>
                </c:pt>
                <c:pt idx="6">
                  <c:v>Trøndelag politidistrikt</c:v>
                </c:pt>
                <c:pt idx="7">
                  <c:v>Oslo politidistrikt</c:v>
                </c:pt>
                <c:pt idx="8">
                  <c:v>Finnmark politidistrikt</c:v>
                </c:pt>
                <c:pt idx="9">
                  <c:v>Sør-Vest politidistrikt</c:v>
                </c:pt>
                <c:pt idx="10">
                  <c:v>Troms politidistrikt</c:v>
                </c:pt>
                <c:pt idx="11">
                  <c:v>Møre og Romsdal politidistrikt</c:v>
                </c:pt>
                <c:pt idx="12">
                  <c:v>Innlandet politidistrikt</c:v>
                </c:pt>
              </c:strCache>
            </c:strRef>
          </c:cat>
          <c:val>
            <c:numRef>
              <c:f>'fig 5.4'!$C$4:$C$16</c:f>
              <c:numCache>
                <c:formatCode>_ * #,##0_ ;_ * \-#,##0_ ;_ * "-"??_ ;_ @_ </c:formatCode>
                <c:ptCount val="13"/>
                <c:pt idx="0">
                  <c:v>18921.285618778522</c:v>
                </c:pt>
                <c:pt idx="1">
                  <c:v>20310.085137688489</c:v>
                </c:pt>
                <c:pt idx="2">
                  <c:v>24294.596250379502</c:v>
                </c:pt>
                <c:pt idx="3">
                  <c:v>24446.589960093806</c:v>
                </c:pt>
                <c:pt idx="4">
                  <c:v>25331.511560859733</c:v>
                </c:pt>
                <c:pt idx="5">
                  <c:v>25368.840985688061</c:v>
                </c:pt>
                <c:pt idx="6">
                  <c:v>25937.955390125302</c:v>
                </c:pt>
                <c:pt idx="7">
                  <c:v>25947.919689203387</c:v>
                </c:pt>
                <c:pt idx="8">
                  <c:v>26465.146378917358</c:v>
                </c:pt>
                <c:pt idx="9">
                  <c:v>28649.928240590471</c:v>
                </c:pt>
                <c:pt idx="10">
                  <c:v>28941.692780177858</c:v>
                </c:pt>
                <c:pt idx="11">
                  <c:v>29302.572496586796</c:v>
                </c:pt>
                <c:pt idx="12">
                  <c:v>29688.759273317559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44192"/>
        <c:axId val="104345984"/>
      </c:barChart>
      <c:catAx>
        <c:axId val="104344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4345984"/>
        <c:crosses val="autoZero"/>
        <c:auto val="1"/>
        <c:lblAlgn val="ctr"/>
        <c:lblOffset val="100"/>
        <c:noMultiLvlLbl val="0"/>
      </c:catAx>
      <c:valAx>
        <c:axId val="104345984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104344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1"/>
              </a:solidFill>
            </c:spPr>
          </c:dPt>
          <c:cat>
            <c:strRef>
              <c:f>'fig 5.5'!$A$3:$A$15</c:f>
              <c:strCache>
                <c:ptCount val="13"/>
                <c:pt idx="0">
                  <c:v>Sør-Vest politidistrikt</c:v>
                </c:pt>
                <c:pt idx="1">
                  <c:v>Nordland politidistrikt</c:v>
                </c:pt>
                <c:pt idx="2">
                  <c:v>Vest politidistrikt</c:v>
                </c:pt>
                <c:pt idx="3">
                  <c:v>Møre og Romsdal politidistrikt</c:v>
                </c:pt>
                <c:pt idx="4">
                  <c:v>Øst politidistrikt</c:v>
                </c:pt>
                <c:pt idx="5">
                  <c:v>Agder politidistrikt</c:v>
                </c:pt>
                <c:pt idx="6">
                  <c:v>Sør-Øst politidistrikt</c:v>
                </c:pt>
                <c:pt idx="7">
                  <c:v>Gjennomsnitt</c:v>
                </c:pt>
                <c:pt idx="8">
                  <c:v>Oslo politidistrikt</c:v>
                </c:pt>
                <c:pt idx="9">
                  <c:v>Troms politidistrikt</c:v>
                </c:pt>
                <c:pt idx="10">
                  <c:v>Innlandet politidistrikt</c:v>
                </c:pt>
                <c:pt idx="11">
                  <c:v>Trøndelag politidistrikt</c:v>
                </c:pt>
                <c:pt idx="12">
                  <c:v>Finnmark politidistrikt</c:v>
                </c:pt>
              </c:strCache>
            </c:strRef>
          </c:cat>
          <c:val>
            <c:numRef>
              <c:f>'fig 5.5'!$B$3:$B$15</c:f>
              <c:numCache>
                <c:formatCode>0</c:formatCode>
                <c:ptCount val="13"/>
                <c:pt idx="0">
                  <c:v>16379.29384801436</c:v>
                </c:pt>
                <c:pt idx="1">
                  <c:v>16641.288573981488</c:v>
                </c:pt>
                <c:pt idx="2">
                  <c:v>18737.675742259307</c:v>
                </c:pt>
                <c:pt idx="3">
                  <c:v>19645.745888664693</c:v>
                </c:pt>
                <c:pt idx="4">
                  <c:v>22056.507352321638</c:v>
                </c:pt>
                <c:pt idx="5">
                  <c:v>24234.097136734774</c:v>
                </c:pt>
                <c:pt idx="6">
                  <c:v>25046.526230109852</c:v>
                </c:pt>
                <c:pt idx="7">
                  <c:v>25573.339932848248</c:v>
                </c:pt>
                <c:pt idx="8">
                  <c:v>27147.092673876919</c:v>
                </c:pt>
                <c:pt idx="9">
                  <c:v>27819.764744310109</c:v>
                </c:pt>
                <c:pt idx="10">
                  <c:v>34212.380192794844</c:v>
                </c:pt>
                <c:pt idx="11">
                  <c:v>38296.308412160375</c:v>
                </c:pt>
                <c:pt idx="12">
                  <c:v>55092.213443144348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65824"/>
        <c:axId val="103967360"/>
      </c:barChart>
      <c:catAx>
        <c:axId val="103965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3967360"/>
        <c:crosses val="autoZero"/>
        <c:auto val="1"/>
        <c:lblAlgn val="ctr"/>
        <c:lblOffset val="100"/>
        <c:noMultiLvlLbl val="0"/>
      </c:catAx>
      <c:valAx>
        <c:axId val="10396736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3965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 3.2'!$A$4</c:f>
              <c:strCache>
                <c:ptCount val="1"/>
                <c:pt idx="0">
                  <c:v>Politidistrikt</c:v>
                </c:pt>
              </c:strCache>
            </c:strRef>
          </c:tx>
          <c:invertIfNegative val="0"/>
          <c:cat>
            <c:numRef>
              <c:f>'fig 3.2'!$B$3:$K$3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 3.2'!$B$4:$K$4</c:f>
              <c:numCache>
                <c:formatCode>_ * #,##0_ ;_ * \-#,##0_ ;_ * "-"??_ ;_ @_ </c:formatCode>
                <c:ptCount val="10"/>
                <c:pt idx="0">
                  <c:v>9139.38477577097</c:v>
                </c:pt>
                <c:pt idx="1">
                  <c:v>9657.2391820577104</c:v>
                </c:pt>
                <c:pt idx="2">
                  <c:v>10121.941699112045</c:v>
                </c:pt>
                <c:pt idx="3">
                  <c:v>10286.858554180297</c:v>
                </c:pt>
                <c:pt idx="4">
                  <c:v>10599.090221046512</c:v>
                </c:pt>
                <c:pt idx="5">
                  <c:v>10976.525979472561</c:v>
                </c:pt>
                <c:pt idx="6">
                  <c:v>11153.31264315891</c:v>
                </c:pt>
                <c:pt idx="7">
                  <c:v>10845.370560006177</c:v>
                </c:pt>
                <c:pt idx="8">
                  <c:v>10794.379956489762</c:v>
                </c:pt>
                <c:pt idx="9">
                  <c:v>11560.889337320075</c:v>
                </c:pt>
              </c:numCache>
            </c:numRef>
          </c:val>
        </c:ser>
        <c:ser>
          <c:idx val="1"/>
          <c:order val="1"/>
          <c:tx>
            <c:strRef>
              <c:f>'fig 3.2'!$A$5</c:f>
              <c:strCache>
                <c:ptCount val="1"/>
                <c:pt idx="0">
                  <c:v>Særorgan</c:v>
                </c:pt>
              </c:strCache>
            </c:strRef>
          </c:tx>
          <c:invertIfNegative val="0"/>
          <c:cat>
            <c:numRef>
              <c:f>'fig 3.2'!$B$3:$K$3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 3.2'!$B$5:$K$5</c:f>
              <c:numCache>
                <c:formatCode>_ * #,##0_ ;_ * \-#,##0_ ;_ * "-"??_ ;_ @_ </c:formatCode>
                <c:ptCount val="10"/>
                <c:pt idx="0">
                  <c:v>922.01931897862016</c:v>
                </c:pt>
                <c:pt idx="1">
                  <c:v>935.77112332567583</c:v>
                </c:pt>
                <c:pt idx="2">
                  <c:v>1033.6677611937046</c:v>
                </c:pt>
                <c:pt idx="3">
                  <c:v>1122.7435992322314</c:v>
                </c:pt>
                <c:pt idx="4">
                  <c:v>1122.9516133870234</c:v>
                </c:pt>
                <c:pt idx="5">
                  <c:v>1219.0747294093517</c:v>
                </c:pt>
                <c:pt idx="6">
                  <c:v>1284.2673551499331</c:v>
                </c:pt>
                <c:pt idx="7">
                  <c:v>1329.9746143039504</c:v>
                </c:pt>
                <c:pt idx="8">
                  <c:v>1529.1753175458412</c:v>
                </c:pt>
                <c:pt idx="9">
                  <c:v>1478.6482054699982</c:v>
                </c:pt>
              </c:numCache>
            </c:numRef>
          </c:val>
        </c:ser>
        <c:ser>
          <c:idx val="2"/>
          <c:order val="2"/>
          <c:tx>
            <c:strRef>
              <c:f>'fig 3.2'!$A$6</c:f>
              <c:strCache>
                <c:ptCount val="1"/>
                <c:pt idx="0">
                  <c:v>Andre enheter</c:v>
                </c:pt>
              </c:strCache>
            </c:strRef>
          </c:tx>
          <c:invertIfNegative val="0"/>
          <c:cat>
            <c:numRef>
              <c:f>'fig 3.2'!$B$3:$K$3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 3.2'!$B$6:$K$6</c:f>
              <c:numCache>
                <c:formatCode>_ * #,##0_ ;_ * \-#,##0_ ;_ * "-"??_ ;_ @_ </c:formatCode>
                <c:ptCount val="10"/>
                <c:pt idx="0">
                  <c:v>1643.3559774038774</c:v>
                </c:pt>
                <c:pt idx="1">
                  <c:v>1631.7609383711133</c:v>
                </c:pt>
                <c:pt idx="2">
                  <c:v>1738.5143482335698</c:v>
                </c:pt>
                <c:pt idx="3">
                  <c:v>2000.0993297353205</c:v>
                </c:pt>
                <c:pt idx="4">
                  <c:v>2105.3655174174492</c:v>
                </c:pt>
                <c:pt idx="5">
                  <c:v>2261.3908181803881</c:v>
                </c:pt>
                <c:pt idx="6">
                  <c:v>2314.157009600689</c:v>
                </c:pt>
                <c:pt idx="7">
                  <c:v>2618.3013301016717</c:v>
                </c:pt>
                <c:pt idx="8">
                  <c:v>2887.5484222816922</c:v>
                </c:pt>
                <c:pt idx="9">
                  <c:v>3134.5633200799989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908224"/>
        <c:axId val="99914112"/>
      </c:barChart>
      <c:catAx>
        <c:axId val="9990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914112"/>
        <c:crosses val="autoZero"/>
        <c:auto val="1"/>
        <c:lblAlgn val="ctr"/>
        <c:lblOffset val="100"/>
        <c:noMultiLvlLbl val="0"/>
      </c:catAx>
      <c:valAx>
        <c:axId val="99914112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99908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5.6'!$A$4</c:f>
              <c:strCache>
                <c:ptCount val="1"/>
                <c:pt idx="0">
                  <c:v>Innkjøp av bil</c:v>
                </c:pt>
              </c:strCache>
            </c:strRef>
          </c:tx>
          <c:marker>
            <c:symbol val="none"/>
          </c:marker>
          <c:cat>
            <c:numRef>
              <c:f>'fig 5.6'!$B$3:$J$3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'fig 5.6'!$B$4:$J$4</c:f>
              <c:numCache>
                <c:formatCode>0</c:formatCode>
                <c:ptCount val="9"/>
                <c:pt idx="0">
                  <c:v>127.31125852703308</c:v>
                </c:pt>
                <c:pt idx="1">
                  <c:v>84.148199100230116</c:v>
                </c:pt>
                <c:pt idx="2">
                  <c:v>113.23658784825267</c:v>
                </c:pt>
                <c:pt idx="3">
                  <c:v>157.10093832813206</c:v>
                </c:pt>
                <c:pt idx="4">
                  <c:v>207.15589957447969</c:v>
                </c:pt>
                <c:pt idx="5">
                  <c:v>153.57990947396499</c:v>
                </c:pt>
                <c:pt idx="6">
                  <c:v>152.17556580532042</c:v>
                </c:pt>
                <c:pt idx="7">
                  <c:v>98.057198882595742</c:v>
                </c:pt>
                <c:pt idx="8">
                  <c:v>154.25540544999996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5.6'!$A$5</c:f>
              <c:strCache>
                <c:ptCount val="1"/>
                <c:pt idx="0">
                  <c:v>Drift og vedlikehold av bil</c:v>
                </c:pt>
              </c:strCache>
            </c:strRef>
          </c:tx>
          <c:marker>
            <c:symbol val="none"/>
          </c:marker>
          <c:cat>
            <c:numRef>
              <c:f>'fig 5.6'!$B$3:$J$3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'fig 5.6'!$B$5:$J$5</c:f>
              <c:numCache>
                <c:formatCode>0</c:formatCode>
                <c:ptCount val="9"/>
                <c:pt idx="0">
                  <c:v>163.86149861089095</c:v>
                </c:pt>
                <c:pt idx="1">
                  <c:v>117.88041291131354</c:v>
                </c:pt>
                <c:pt idx="2">
                  <c:v>125.54367185870538</c:v>
                </c:pt>
                <c:pt idx="3">
                  <c:v>129.90616663230719</c:v>
                </c:pt>
                <c:pt idx="4">
                  <c:v>159.98577573351602</c:v>
                </c:pt>
                <c:pt idx="5">
                  <c:v>133.88130760353127</c:v>
                </c:pt>
                <c:pt idx="6">
                  <c:v>127.9528717869383</c:v>
                </c:pt>
                <c:pt idx="7">
                  <c:v>123.63370198710727</c:v>
                </c:pt>
                <c:pt idx="8">
                  <c:v>128.03217675999997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81760"/>
        <c:axId val="104014208"/>
      </c:lineChart>
      <c:catAx>
        <c:axId val="10458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014208"/>
        <c:crosses val="autoZero"/>
        <c:auto val="1"/>
        <c:lblAlgn val="ctr"/>
        <c:lblOffset val="100"/>
        <c:noMultiLvlLbl val="0"/>
      </c:catAx>
      <c:valAx>
        <c:axId val="1040142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4581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5.7'!$B$2</c:f>
              <c:strCache>
                <c:ptCount val="1"/>
                <c:pt idx="0">
                  <c:v>Gjennomsnitt 2009-2017</c:v>
                </c:pt>
              </c:strCache>
            </c:strRef>
          </c:tx>
          <c:invertIfNegative val="0"/>
          <c:cat>
            <c:strRef>
              <c:f>'fig 5.7'!$A$3:$A$15</c:f>
              <c:strCache>
                <c:ptCount val="13"/>
                <c:pt idx="0">
                  <c:v>Agder politidistrikt</c:v>
                </c:pt>
                <c:pt idx="1">
                  <c:v>Nordland politidistrikt</c:v>
                </c:pt>
                <c:pt idx="2">
                  <c:v>Sør-Øst politidistrikt</c:v>
                </c:pt>
                <c:pt idx="3">
                  <c:v>Øst politidistrikt</c:v>
                </c:pt>
                <c:pt idx="4">
                  <c:v>Innlandet politidistrikt</c:v>
                </c:pt>
                <c:pt idx="5">
                  <c:v>Sør-Vest politidistrikt</c:v>
                </c:pt>
                <c:pt idx="6">
                  <c:v>Gjennomsnitt</c:v>
                </c:pt>
                <c:pt idx="7">
                  <c:v>Møre- og Romsdal politidistrikt</c:v>
                </c:pt>
                <c:pt idx="8">
                  <c:v>Troms politidistrikt</c:v>
                </c:pt>
                <c:pt idx="9">
                  <c:v>Oslo politidistrikt</c:v>
                </c:pt>
                <c:pt idx="10">
                  <c:v>Trøndelag politidistrikt</c:v>
                </c:pt>
                <c:pt idx="11">
                  <c:v>Vest politidistrikt</c:v>
                </c:pt>
                <c:pt idx="12">
                  <c:v>Finnmark politidistrikt</c:v>
                </c:pt>
              </c:strCache>
            </c:strRef>
          </c:cat>
          <c:val>
            <c:numRef>
              <c:f>'fig 5.7'!$B$3:$B$15</c:f>
              <c:numCache>
                <c:formatCode>0.00</c:formatCode>
                <c:ptCount val="13"/>
                <c:pt idx="0">
                  <c:v>0.75448428596223271</c:v>
                </c:pt>
                <c:pt idx="1">
                  <c:v>0.7592900592922589</c:v>
                </c:pt>
                <c:pt idx="2">
                  <c:v>0.80848968057275761</c:v>
                </c:pt>
                <c:pt idx="3">
                  <c:v>0.8521162656592266</c:v>
                </c:pt>
                <c:pt idx="4">
                  <c:v>0.95929958757060607</c:v>
                </c:pt>
                <c:pt idx="5">
                  <c:v>0.9712859619082812</c:v>
                </c:pt>
                <c:pt idx="6">
                  <c:v>1.0382757216136891</c:v>
                </c:pt>
                <c:pt idx="7">
                  <c:v>1.0605487724609919</c:v>
                </c:pt>
                <c:pt idx="8">
                  <c:v>1.090872231651675</c:v>
                </c:pt>
                <c:pt idx="9">
                  <c:v>1.1122714027332727</c:v>
                </c:pt>
                <c:pt idx="10">
                  <c:v>1.3680581168612975</c:v>
                </c:pt>
                <c:pt idx="11">
                  <c:v>1.4426161364611196</c:v>
                </c:pt>
                <c:pt idx="12">
                  <c:v>1.6468055840589064</c:v>
                </c:pt>
              </c:numCache>
            </c:numRef>
          </c:val>
        </c:ser>
        <c:ser>
          <c:idx val="1"/>
          <c:order val="1"/>
          <c:tx>
            <c:strRef>
              <c:f>'fig 5.7'!$C$2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'fig 5.7'!$A$3:$A$15</c:f>
              <c:strCache>
                <c:ptCount val="13"/>
                <c:pt idx="0">
                  <c:v>Agder politidistrikt</c:v>
                </c:pt>
                <c:pt idx="1">
                  <c:v>Nordland politidistrikt</c:v>
                </c:pt>
                <c:pt idx="2">
                  <c:v>Sør-Øst politidistrikt</c:v>
                </c:pt>
                <c:pt idx="3">
                  <c:v>Øst politidistrikt</c:v>
                </c:pt>
                <c:pt idx="4">
                  <c:v>Innlandet politidistrikt</c:v>
                </c:pt>
                <c:pt idx="5">
                  <c:v>Sør-Vest politidistrikt</c:v>
                </c:pt>
                <c:pt idx="6">
                  <c:v>Gjennomsnitt</c:v>
                </c:pt>
                <c:pt idx="7">
                  <c:v>Møre- og Romsdal politidistrikt</c:v>
                </c:pt>
                <c:pt idx="8">
                  <c:v>Troms politidistrikt</c:v>
                </c:pt>
                <c:pt idx="9">
                  <c:v>Oslo politidistrikt</c:v>
                </c:pt>
                <c:pt idx="10">
                  <c:v>Trøndelag politidistrikt</c:v>
                </c:pt>
                <c:pt idx="11">
                  <c:v>Vest politidistrikt</c:v>
                </c:pt>
                <c:pt idx="12">
                  <c:v>Finnmark politidistrikt</c:v>
                </c:pt>
              </c:strCache>
            </c:strRef>
          </c:cat>
          <c:val>
            <c:numRef>
              <c:f>'fig 5.7'!$C$3:$C$15</c:f>
              <c:numCache>
                <c:formatCode>0.00</c:formatCode>
                <c:ptCount val="13"/>
                <c:pt idx="0">
                  <c:v>0.75309586143882912</c:v>
                </c:pt>
                <c:pt idx="1">
                  <c:v>0.51336853480664346</c:v>
                </c:pt>
                <c:pt idx="2">
                  <c:v>0.7672619117444559</c:v>
                </c:pt>
                <c:pt idx="3">
                  <c:v>1.1886485165278926</c:v>
                </c:pt>
                <c:pt idx="4">
                  <c:v>2.0172344422842321</c:v>
                </c:pt>
                <c:pt idx="5">
                  <c:v>0.83677696818690228</c:v>
                </c:pt>
                <c:pt idx="6">
                  <c:v>1.2048174869287442</c:v>
                </c:pt>
                <c:pt idx="7">
                  <c:v>0.84509967420057019</c:v>
                </c:pt>
                <c:pt idx="8">
                  <c:v>2.3236139703731848</c:v>
                </c:pt>
                <c:pt idx="9">
                  <c:v>1.3449672296508122</c:v>
                </c:pt>
                <c:pt idx="10">
                  <c:v>1.3316909522211111</c:v>
                </c:pt>
                <c:pt idx="11">
                  <c:v>0.96186887151386635</c:v>
                </c:pt>
                <c:pt idx="12">
                  <c:v>3.8160888668144102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11200"/>
        <c:axId val="100612736"/>
      </c:barChart>
      <c:catAx>
        <c:axId val="100611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612736"/>
        <c:crosses val="autoZero"/>
        <c:auto val="1"/>
        <c:lblAlgn val="ctr"/>
        <c:lblOffset val="100"/>
        <c:noMultiLvlLbl val="0"/>
      </c:catAx>
      <c:valAx>
        <c:axId val="1006127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0611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5.8'!$B$3</c:f>
              <c:strCache>
                <c:ptCount val="1"/>
                <c:pt idx="0">
                  <c:v>Antall</c:v>
                </c:pt>
              </c:strCache>
            </c:strRef>
          </c:tx>
          <c:invertIfNegative val="0"/>
          <c:cat>
            <c:numRef>
              <c:f>'Fig 5.8'!$A$4:$A$27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25</c:v>
                </c:pt>
              </c:numCache>
            </c:numRef>
          </c:cat>
          <c:val>
            <c:numRef>
              <c:f>'Fig 5.8'!$B$4:$B$27</c:f>
              <c:numCache>
                <c:formatCode>General</c:formatCode>
                <c:ptCount val="24"/>
                <c:pt idx="0">
                  <c:v>142</c:v>
                </c:pt>
                <c:pt idx="1">
                  <c:v>105</c:v>
                </c:pt>
                <c:pt idx="2">
                  <c:v>138</c:v>
                </c:pt>
                <c:pt idx="3">
                  <c:v>159</c:v>
                </c:pt>
                <c:pt idx="4">
                  <c:v>207</c:v>
                </c:pt>
                <c:pt idx="5">
                  <c:v>119</c:v>
                </c:pt>
                <c:pt idx="6">
                  <c:v>139</c:v>
                </c:pt>
                <c:pt idx="7">
                  <c:v>79</c:v>
                </c:pt>
                <c:pt idx="8">
                  <c:v>116</c:v>
                </c:pt>
                <c:pt idx="9">
                  <c:v>83</c:v>
                </c:pt>
                <c:pt idx="10">
                  <c:v>65</c:v>
                </c:pt>
                <c:pt idx="11">
                  <c:v>93</c:v>
                </c:pt>
                <c:pt idx="12">
                  <c:v>37</c:v>
                </c:pt>
                <c:pt idx="13">
                  <c:v>28</c:v>
                </c:pt>
                <c:pt idx="14">
                  <c:v>19</c:v>
                </c:pt>
                <c:pt idx="15">
                  <c:v>7</c:v>
                </c:pt>
                <c:pt idx="16">
                  <c:v>17</c:v>
                </c:pt>
                <c:pt idx="17">
                  <c:v>7</c:v>
                </c:pt>
                <c:pt idx="18">
                  <c:v>3</c:v>
                </c:pt>
                <c:pt idx="19">
                  <c:v>7</c:v>
                </c:pt>
                <c:pt idx="20">
                  <c:v>8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84224"/>
        <c:axId val="104490112"/>
      </c:barChart>
      <c:catAx>
        <c:axId val="10448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490112"/>
        <c:crosses val="autoZero"/>
        <c:auto val="1"/>
        <c:lblAlgn val="ctr"/>
        <c:lblOffset val="100"/>
        <c:noMultiLvlLbl val="0"/>
      </c:catAx>
      <c:valAx>
        <c:axId val="104490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484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chemeClr val="accent2"/>
              </a:solidFill>
            </c:spPr>
          </c:dPt>
          <c:cat>
            <c:strRef>
              <c:f>'Fig 5.9'!$A$3:$A$15</c:f>
              <c:strCache>
                <c:ptCount val="13"/>
                <c:pt idx="0">
                  <c:v>Trøndelag politidistrikt</c:v>
                </c:pt>
                <c:pt idx="1">
                  <c:v>Sør-Vest politidistrikt</c:v>
                </c:pt>
                <c:pt idx="2">
                  <c:v>Troms politidistrikt</c:v>
                </c:pt>
                <c:pt idx="3">
                  <c:v>Agder politidistrikt</c:v>
                </c:pt>
                <c:pt idx="4">
                  <c:v>Innlandet politidistrikt</c:v>
                </c:pt>
                <c:pt idx="5">
                  <c:v>Oslo politidistrikt</c:v>
                </c:pt>
                <c:pt idx="6">
                  <c:v>Gjennomsnitt</c:v>
                </c:pt>
                <c:pt idx="7">
                  <c:v>Vest politidistrikt</c:v>
                </c:pt>
                <c:pt idx="8">
                  <c:v>Øst politidistrikt</c:v>
                </c:pt>
                <c:pt idx="9">
                  <c:v>Finnmark politidistrikt</c:v>
                </c:pt>
                <c:pt idx="10">
                  <c:v>Sør-Øst politidistrikt</c:v>
                </c:pt>
                <c:pt idx="11">
                  <c:v>Møre og Romsdal politidistrikt</c:v>
                </c:pt>
                <c:pt idx="12">
                  <c:v>Nordland politidistrikt</c:v>
                </c:pt>
              </c:strCache>
            </c:strRef>
          </c:cat>
          <c:val>
            <c:numRef>
              <c:f>'Fig 5.9'!$B$3:$B$15</c:f>
              <c:numCache>
                <c:formatCode>_(* #,##0.00_);_(* \(#,##0.00\);_(* "-"??_);_(@_)</c:formatCode>
                <c:ptCount val="13"/>
                <c:pt idx="0">
                  <c:v>4.8319999999999999</c:v>
                </c:pt>
                <c:pt idx="1">
                  <c:v>5.1038961038961039</c:v>
                </c:pt>
                <c:pt idx="2">
                  <c:v>5.2820512820512819</c:v>
                </c:pt>
                <c:pt idx="3">
                  <c:v>5.3666666666666663</c:v>
                </c:pt>
                <c:pt idx="4">
                  <c:v>5.4148936170212769</c:v>
                </c:pt>
                <c:pt idx="5">
                  <c:v>5.8229508196721316</c:v>
                </c:pt>
                <c:pt idx="6">
                  <c:v>6.0654676258992808</c:v>
                </c:pt>
                <c:pt idx="7">
                  <c:v>6.0921985815602833</c:v>
                </c:pt>
                <c:pt idx="8">
                  <c:v>6.4484848484848483</c:v>
                </c:pt>
                <c:pt idx="9">
                  <c:v>6.5438596491228074</c:v>
                </c:pt>
                <c:pt idx="10">
                  <c:v>6.5582822085889569</c:v>
                </c:pt>
                <c:pt idx="11">
                  <c:v>7.0175438596491224</c:v>
                </c:pt>
                <c:pt idx="12">
                  <c:v>9.0259740259740262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26208"/>
        <c:axId val="104527744"/>
      </c:barChart>
      <c:catAx>
        <c:axId val="104526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4527744"/>
        <c:crosses val="autoZero"/>
        <c:auto val="1"/>
        <c:lblAlgn val="ctr"/>
        <c:lblOffset val="100"/>
        <c:noMultiLvlLbl val="0"/>
      </c:catAx>
      <c:valAx>
        <c:axId val="10452774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0452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chemeClr val="accent2"/>
              </a:solidFill>
            </c:spPr>
          </c:dPt>
          <c:cat>
            <c:strRef>
              <c:f>'Fig 5.10'!$A$3:$A$15</c:f>
              <c:strCache>
                <c:ptCount val="13"/>
                <c:pt idx="0">
                  <c:v>Finnmark politidistrikt</c:v>
                </c:pt>
                <c:pt idx="1">
                  <c:v>Agder politidistrikt</c:v>
                </c:pt>
                <c:pt idx="2">
                  <c:v>Nordland politidistrikt</c:v>
                </c:pt>
                <c:pt idx="3">
                  <c:v>Trøndelag politidistrikt</c:v>
                </c:pt>
                <c:pt idx="4">
                  <c:v>Innlandet politidistrikt</c:v>
                </c:pt>
                <c:pt idx="5">
                  <c:v>Vest politidistrikt</c:v>
                </c:pt>
                <c:pt idx="6">
                  <c:v>Gjennomsnitt</c:v>
                </c:pt>
                <c:pt idx="7">
                  <c:v>Møre og Romsdal politidistrikt</c:v>
                </c:pt>
                <c:pt idx="8">
                  <c:v>Sør-Øst politidistrikt</c:v>
                </c:pt>
                <c:pt idx="9">
                  <c:v>Øst politidistrikt</c:v>
                </c:pt>
                <c:pt idx="10">
                  <c:v>Troms politidistrikt</c:v>
                </c:pt>
                <c:pt idx="11">
                  <c:v>Oslo politidistrikt</c:v>
                </c:pt>
                <c:pt idx="12">
                  <c:v>Sør-Vest politidistrikt</c:v>
                </c:pt>
              </c:strCache>
            </c:strRef>
          </c:cat>
          <c:val>
            <c:numRef>
              <c:f>'Fig 5.10'!$B$3:$B$15</c:f>
              <c:numCache>
                <c:formatCode>0.00</c:formatCode>
                <c:ptCount val="13"/>
                <c:pt idx="0">
                  <c:v>3.9179824561403507</c:v>
                </c:pt>
                <c:pt idx="1">
                  <c:v>5.0487221296296294</c:v>
                </c:pt>
                <c:pt idx="2">
                  <c:v>5.4911255411255411</c:v>
                </c:pt>
                <c:pt idx="3">
                  <c:v>5.5181032000000005</c:v>
                </c:pt>
                <c:pt idx="4">
                  <c:v>5.7546335106382971</c:v>
                </c:pt>
                <c:pt idx="5">
                  <c:v>6.1479585697399521</c:v>
                </c:pt>
                <c:pt idx="6">
                  <c:v>6.3338034016257758</c:v>
                </c:pt>
                <c:pt idx="7">
                  <c:v>6.3993915204678355</c:v>
                </c:pt>
                <c:pt idx="8">
                  <c:v>6.4915153885480565</c:v>
                </c:pt>
                <c:pt idx="9">
                  <c:v>6.6288181818181817</c:v>
                </c:pt>
                <c:pt idx="10">
                  <c:v>6.7385190170940179</c:v>
                </c:pt>
                <c:pt idx="11">
                  <c:v>6.7621417992699353</c:v>
                </c:pt>
                <c:pt idx="12">
                  <c:v>9.9196127705627681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138048"/>
        <c:axId val="105139584"/>
      </c:barChart>
      <c:catAx>
        <c:axId val="105138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05139584"/>
        <c:crosses val="autoZero"/>
        <c:auto val="1"/>
        <c:lblAlgn val="ctr"/>
        <c:lblOffset val="100"/>
        <c:noMultiLvlLbl val="0"/>
      </c:catAx>
      <c:valAx>
        <c:axId val="1051395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138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'fig 5.11'!$A$3:$A$8</c:f>
              <c:strCache>
                <c:ptCount val="6"/>
                <c:pt idx="0">
                  <c:v>Politiets IKT-tjeneste</c:v>
                </c:pt>
                <c:pt idx="1">
                  <c:v>Politidirektoratet</c:v>
                </c:pt>
                <c:pt idx="2">
                  <c:v>Politiets fellestjeneste</c:v>
                </c:pt>
                <c:pt idx="3">
                  <c:v>Kripos</c:v>
                </c:pt>
                <c:pt idx="4">
                  <c:v>Politidistrikt</c:v>
                </c:pt>
                <c:pt idx="5">
                  <c:v>Andre</c:v>
                </c:pt>
              </c:strCache>
            </c:strRef>
          </c:cat>
          <c:val>
            <c:numRef>
              <c:f>'fig 5.11'!$B$3:$B$8</c:f>
              <c:numCache>
                <c:formatCode>0%</c:formatCode>
                <c:ptCount val="6"/>
                <c:pt idx="0">
                  <c:v>0.73016441658776621</c:v>
                </c:pt>
                <c:pt idx="1">
                  <c:v>0.13831837717229267</c:v>
                </c:pt>
                <c:pt idx="2">
                  <c:v>8.1208606113298026E-2</c:v>
                </c:pt>
                <c:pt idx="3">
                  <c:v>2.7594370483592857E-2</c:v>
                </c:pt>
                <c:pt idx="4">
                  <c:v>9.315560536674778E-3</c:v>
                </c:pt>
                <c:pt idx="5">
                  <c:v>1.3398669106375634E-2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 5.12'!$B$3</c:f>
              <c:strCache>
                <c:ptCount val="1"/>
                <c:pt idx="0">
                  <c:v>Legetjenester</c:v>
                </c:pt>
              </c:strCache>
            </c:strRef>
          </c:tx>
          <c:invertIfNegative val="0"/>
          <c:cat>
            <c:strRef>
              <c:f>'fig 5.12'!$A$4:$A$16</c:f>
              <c:strCache>
                <c:ptCount val="13"/>
                <c:pt idx="0">
                  <c:v>Innlandet politidistrikt</c:v>
                </c:pt>
                <c:pt idx="1">
                  <c:v>Finnmark politidistrikt</c:v>
                </c:pt>
                <c:pt idx="2">
                  <c:v>Nordland politidistrikt</c:v>
                </c:pt>
                <c:pt idx="3">
                  <c:v>Oslo politidistrikt</c:v>
                </c:pt>
                <c:pt idx="4">
                  <c:v>Agder politidistrikt</c:v>
                </c:pt>
                <c:pt idx="5">
                  <c:v>Trøndelag politidistrikt</c:v>
                </c:pt>
                <c:pt idx="6">
                  <c:v>Gjennomsnitt</c:v>
                </c:pt>
                <c:pt idx="7">
                  <c:v>Sør-vest politidistrikt</c:v>
                </c:pt>
                <c:pt idx="8">
                  <c:v>Troms politidistrikt</c:v>
                </c:pt>
                <c:pt idx="9">
                  <c:v>Møre og Romsdal politidistrikt</c:v>
                </c:pt>
                <c:pt idx="10">
                  <c:v>Øst politidistrikt</c:v>
                </c:pt>
                <c:pt idx="11">
                  <c:v>Sør-øst politidistrikt</c:v>
                </c:pt>
                <c:pt idx="12">
                  <c:v>Vest politidistrikt</c:v>
                </c:pt>
              </c:strCache>
            </c:strRef>
          </c:cat>
          <c:val>
            <c:numRef>
              <c:f>'fig 5.12'!$B$4:$B$16</c:f>
              <c:numCache>
                <c:formatCode>_ * #,##0_ ;_ * \-#,##0_ ;_ * "-"??_ ;_ @_ </c:formatCode>
                <c:ptCount val="13"/>
                <c:pt idx="0">
                  <c:v>6103.27311591753</c:v>
                </c:pt>
                <c:pt idx="1">
                  <c:v>1330.3752263822228</c:v>
                </c:pt>
                <c:pt idx="2">
                  <c:v>2522.4872478171587</c:v>
                </c:pt>
                <c:pt idx="3">
                  <c:v>5561.9885616411539</c:v>
                </c:pt>
                <c:pt idx="4">
                  <c:v>3853.7902435341607</c:v>
                </c:pt>
                <c:pt idx="5">
                  <c:v>5545.7816230771923</c:v>
                </c:pt>
                <c:pt idx="6">
                  <c:v>5061.7666324548272</c:v>
                </c:pt>
                <c:pt idx="7">
                  <c:v>3467.9326816218895</c:v>
                </c:pt>
                <c:pt idx="8">
                  <c:v>6372.1478914479694</c:v>
                </c:pt>
                <c:pt idx="9">
                  <c:v>2955.2151603858383</c:v>
                </c:pt>
                <c:pt idx="10">
                  <c:v>5969.0476236818167</c:v>
                </c:pt>
                <c:pt idx="11">
                  <c:v>7587.6695953081326</c:v>
                </c:pt>
                <c:pt idx="12">
                  <c:v>3350.8992711715141</c:v>
                </c:pt>
              </c:numCache>
            </c:numRef>
          </c:val>
        </c:ser>
        <c:ser>
          <c:idx val="1"/>
          <c:order val="1"/>
          <c:tx>
            <c:strRef>
              <c:f>'fig 5.12'!$C$3</c:f>
              <c:strCache>
                <c:ptCount val="1"/>
                <c:pt idx="0">
                  <c:v>Tolketjenester</c:v>
                </c:pt>
              </c:strCache>
            </c:strRef>
          </c:tx>
          <c:invertIfNegative val="0"/>
          <c:cat>
            <c:strRef>
              <c:f>'fig 5.12'!$A$4:$A$16</c:f>
              <c:strCache>
                <c:ptCount val="13"/>
                <c:pt idx="0">
                  <c:v>Innlandet politidistrikt</c:v>
                </c:pt>
                <c:pt idx="1">
                  <c:v>Finnmark politidistrikt</c:v>
                </c:pt>
                <c:pt idx="2">
                  <c:v>Nordland politidistrikt</c:v>
                </c:pt>
                <c:pt idx="3">
                  <c:v>Oslo politidistrikt</c:v>
                </c:pt>
                <c:pt idx="4">
                  <c:v>Agder politidistrikt</c:v>
                </c:pt>
                <c:pt idx="5">
                  <c:v>Trøndelag politidistrikt</c:v>
                </c:pt>
                <c:pt idx="6">
                  <c:v>Gjennomsnitt</c:v>
                </c:pt>
                <c:pt idx="7">
                  <c:v>Sør-vest politidistrikt</c:v>
                </c:pt>
                <c:pt idx="8">
                  <c:v>Troms politidistrikt</c:v>
                </c:pt>
                <c:pt idx="9">
                  <c:v>Møre og Romsdal politidistrikt</c:v>
                </c:pt>
                <c:pt idx="10">
                  <c:v>Øst politidistrikt</c:v>
                </c:pt>
                <c:pt idx="11">
                  <c:v>Sør-øst politidistrikt</c:v>
                </c:pt>
                <c:pt idx="12">
                  <c:v>Vest politidistrikt</c:v>
                </c:pt>
              </c:strCache>
            </c:strRef>
          </c:cat>
          <c:val>
            <c:numRef>
              <c:f>'fig 5.12'!$C$4:$C$16</c:f>
              <c:numCache>
                <c:formatCode>_ * #,##0_ ;_ * \-#,##0_ ;_ * "-"??_ ;_ @_ </c:formatCode>
                <c:ptCount val="13"/>
                <c:pt idx="0">
                  <c:v>4012.9004503716396</c:v>
                </c:pt>
                <c:pt idx="1">
                  <c:v>4022.9992769541172</c:v>
                </c:pt>
                <c:pt idx="2">
                  <c:v>4643.8420986628635</c:v>
                </c:pt>
                <c:pt idx="3">
                  <c:v>6044.9758232874165</c:v>
                </c:pt>
                <c:pt idx="4">
                  <c:v>3942.9991958762557</c:v>
                </c:pt>
                <c:pt idx="5">
                  <c:v>4836.2443606847455</c:v>
                </c:pt>
                <c:pt idx="6">
                  <c:v>5586.3259007563884</c:v>
                </c:pt>
                <c:pt idx="7">
                  <c:v>4981.1621413044668</c:v>
                </c:pt>
                <c:pt idx="8">
                  <c:v>5166.3278601064676</c:v>
                </c:pt>
                <c:pt idx="9">
                  <c:v>5999.5079115105864</c:v>
                </c:pt>
                <c:pt idx="10">
                  <c:v>7302.0044938430756</c:v>
                </c:pt>
                <c:pt idx="11">
                  <c:v>4669.2785949297822</c:v>
                </c:pt>
                <c:pt idx="12">
                  <c:v>7106.432048932953</c:v>
                </c:pt>
              </c:numCache>
            </c:numRef>
          </c:val>
        </c:ser>
        <c:ser>
          <c:idx val="2"/>
          <c:order val="2"/>
          <c:tx>
            <c:strRef>
              <c:f>'fig 5.12'!$D$3</c:f>
              <c:strCache>
                <c:ptCount val="1"/>
                <c:pt idx="0">
                  <c:v>Resterende tjenester</c:v>
                </c:pt>
              </c:strCache>
            </c:strRef>
          </c:tx>
          <c:invertIfNegative val="0"/>
          <c:cat>
            <c:strRef>
              <c:f>'fig 5.12'!$A$4:$A$16</c:f>
              <c:strCache>
                <c:ptCount val="13"/>
                <c:pt idx="0">
                  <c:v>Innlandet politidistrikt</c:v>
                </c:pt>
                <c:pt idx="1">
                  <c:v>Finnmark politidistrikt</c:v>
                </c:pt>
                <c:pt idx="2">
                  <c:v>Nordland politidistrikt</c:v>
                </c:pt>
                <c:pt idx="3">
                  <c:v>Oslo politidistrikt</c:v>
                </c:pt>
                <c:pt idx="4">
                  <c:v>Agder politidistrikt</c:v>
                </c:pt>
                <c:pt idx="5">
                  <c:v>Trøndelag politidistrikt</c:v>
                </c:pt>
                <c:pt idx="6">
                  <c:v>Gjennomsnitt</c:v>
                </c:pt>
                <c:pt idx="7">
                  <c:v>Sør-vest politidistrikt</c:v>
                </c:pt>
                <c:pt idx="8">
                  <c:v>Troms politidistrikt</c:v>
                </c:pt>
                <c:pt idx="9">
                  <c:v>Møre og Romsdal politidistrikt</c:v>
                </c:pt>
                <c:pt idx="10">
                  <c:v>Øst politidistrikt</c:v>
                </c:pt>
                <c:pt idx="11">
                  <c:v>Sør-øst politidistrikt</c:v>
                </c:pt>
                <c:pt idx="12">
                  <c:v>Vest politidistrikt</c:v>
                </c:pt>
              </c:strCache>
            </c:strRef>
          </c:cat>
          <c:val>
            <c:numRef>
              <c:f>'fig 5.12'!$D$4:$D$16</c:f>
              <c:numCache>
                <c:formatCode>_ * #,##0_ ;_ * \-#,##0_ ;_ * "-"??_ ;_ @_ </c:formatCode>
                <c:ptCount val="13"/>
                <c:pt idx="0">
                  <c:v>3665.8659763885071</c:v>
                </c:pt>
                <c:pt idx="1">
                  <c:v>9930.3524194492456</c:v>
                </c:pt>
                <c:pt idx="2">
                  <c:v>8324.2729296317757</c:v>
                </c:pt>
                <c:pt idx="3">
                  <c:v>4704.408562137929</c:v>
                </c:pt>
                <c:pt idx="4">
                  <c:v>9016.7765875661207</c:v>
                </c:pt>
                <c:pt idx="5">
                  <c:v>7189.6248718542001</c:v>
                </c:pt>
                <c:pt idx="6">
                  <c:v>7651.052406914383</c:v>
                </c:pt>
                <c:pt idx="7">
                  <c:v>9956.4185246751531</c:v>
                </c:pt>
                <c:pt idx="8">
                  <c:v>7033.6950666298544</c:v>
                </c:pt>
                <c:pt idx="9">
                  <c:v>9665.2744153685544</c:v>
                </c:pt>
                <c:pt idx="10">
                  <c:v>7350.7770389597363</c:v>
                </c:pt>
                <c:pt idx="11">
                  <c:v>9129.6647846597243</c:v>
                </c:pt>
                <c:pt idx="12">
                  <c:v>11790.47738167832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229696"/>
        <c:axId val="105243776"/>
      </c:barChart>
      <c:catAx>
        <c:axId val="105229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5243776"/>
        <c:crosses val="autoZero"/>
        <c:auto val="1"/>
        <c:lblAlgn val="ctr"/>
        <c:lblOffset val="100"/>
        <c:noMultiLvlLbl val="0"/>
      </c:catAx>
      <c:valAx>
        <c:axId val="105243776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105229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chemeClr val="accent2"/>
              </a:solidFill>
            </c:spPr>
          </c:dPt>
          <c:cat>
            <c:strRef>
              <c:f>'fig 6.1'!$A$4:$A$16</c:f>
              <c:strCache>
                <c:ptCount val="13"/>
                <c:pt idx="0">
                  <c:v>Finnmark politidistrikt</c:v>
                </c:pt>
                <c:pt idx="1">
                  <c:v>Troms politidistrikt</c:v>
                </c:pt>
                <c:pt idx="2">
                  <c:v>Trøndelag politidistrikt</c:v>
                </c:pt>
                <c:pt idx="3">
                  <c:v>Nordland politidistrikt</c:v>
                </c:pt>
                <c:pt idx="4">
                  <c:v>Oslo politidistrikt</c:v>
                </c:pt>
                <c:pt idx="5">
                  <c:v>Innlandet politidistrikt</c:v>
                </c:pt>
                <c:pt idx="6">
                  <c:v>Gjennomsnitt (politidistrikt)</c:v>
                </c:pt>
                <c:pt idx="7">
                  <c:v>Møre og Romsdal politidistrikt</c:v>
                </c:pt>
                <c:pt idx="8">
                  <c:v>Vest politidistrikt</c:v>
                </c:pt>
                <c:pt idx="9">
                  <c:v>Sør-Vest politidistrikt</c:v>
                </c:pt>
                <c:pt idx="10">
                  <c:v>Sør-Øst politidistrikt</c:v>
                </c:pt>
                <c:pt idx="11">
                  <c:v>Øst politidistrikt</c:v>
                </c:pt>
                <c:pt idx="12">
                  <c:v>Agder politidistrikt</c:v>
                </c:pt>
              </c:strCache>
            </c:strRef>
          </c:cat>
          <c:val>
            <c:numRef>
              <c:f>'fig 6.1'!$B$4:$B$16</c:f>
              <c:numCache>
                <c:formatCode>0.00%</c:formatCode>
                <c:ptCount val="13"/>
                <c:pt idx="0">
                  <c:v>0.79708413012773438</c:v>
                </c:pt>
                <c:pt idx="1">
                  <c:v>0.84173174744790613</c:v>
                </c:pt>
                <c:pt idx="2">
                  <c:v>0.85209071888116195</c:v>
                </c:pt>
                <c:pt idx="3">
                  <c:v>0.85794867640298056</c:v>
                </c:pt>
                <c:pt idx="4">
                  <c:v>0.85898269381335046</c:v>
                </c:pt>
                <c:pt idx="5">
                  <c:v>0.86159424415230745</c:v>
                </c:pt>
                <c:pt idx="6">
                  <c:v>0.86451865674272488</c:v>
                </c:pt>
                <c:pt idx="7">
                  <c:v>0.86626717634979933</c:v>
                </c:pt>
                <c:pt idx="8">
                  <c:v>0.87011250136948759</c:v>
                </c:pt>
                <c:pt idx="9">
                  <c:v>0.87457195869317617</c:v>
                </c:pt>
                <c:pt idx="10">
                  <c:v>0.87506423774578768</c:v>
                </c:pt>
                <c:pt idx="11">
                  <c:v>0.87790250787285051</c:v>
                </c:pt>
                <c:pt idx="12">
                  <c:v>0.88129643528906632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13792"/>
        <c:axId val="105315328"/>
      </c:barChart>
      <c:catAx>
        <c:axId val="105313792"/>
        <c:scaling>
          <c:orientation val="minMax"/>
        </c:scaling>
        <c:delete val="0"/>
        <c:axPos val="l"/>
        <c:majorTickMark val="out"/>
        <c:minorTickMark val="none"/>
        <c:tickLblPos val="nextTo"/>
        <c:crossAx val="105315328"/>
        <c:crosses val="autoZero"/>
        <c:auto val="1"/>
        <c:lblAlgn val="ctr"/>
        <c:lblOffset val="100"/>
        <c:noMultiLvlLbl val="0"/>
      </c:catAx>
      <c:valAx>
        <c:axId val="105315328"/>
        <c:scaling>
          <c:orientation val="minMax"/>
          <c:max val="1"/>
          <c:min val="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10531379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6.2'!$B$3:$B$4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'fig 6.2'!$A$5:$A$16</c:f>
              <c:strCache>
                <c:ptCount val="12"/>
                <c:pt idx="0">
                  <c:v>Agder politidistrikt</c:v>
                </c:pt>
                <c:pt idx="1">
                  <c:v>Øst politidistrikt</c:v>
                </c:pt>
                <c:pt idx="2">
                  <c:v>Sør-Vest politidistrikt</c:v>
                </c:pt>
                <c:pt idx="3">
                  <c:v>Sør-Øst politidistrikt</c:v>
                </c:pt>
                <c:pt idx="4">
                  <c:v>Vest politidistrikt</c:v>
                </c:pt>
                <c:pt idx="5">
                  <c:v>Møre og Romsdal politidistrikt</c:v>
                </c:pt>
                <c:pt idx="6">
                  <c:v>Innlandet politidistrikt</c:v>
                </c:pt>
                <c:pt idx="7">
                  <c:v>Nordland politidistrikt</c:v>
                </c:pt>
                <c:pt idx="8">
                  <c:v>Trøndelag politidistrikt</c:v>
                </c:pt>
                <c:pt idx="9">
                  <c:v>Oslo politidistrikt</c:v>
                </c:pt>
                <c:pt idx="10">
                  <c:v>Troms politidistrikt</c:v>
                </c:pt>
                <c:pt idx="11">
                  <c:v>Finnmark politidistrikt</c:v>
                </c:pt>
              </c:strCache>
            </c:strRef>
          </c:cat>
          <c:val>
            <c:numRef>
              <c:f>'fig 6.2'!$B$5:$B$16</c:f>
              <c:numCache>
                <c:formatCode>_ * #,##0_ ;_ * \-#,##0_ ;_ * "-"??_ ;_ @_ </c:formatCode>
                <c:ptCount val="12"/>
                <c:pt idx="0">
                  <c:v>119842.30733815099</c:v>
                </c:pt>
                <c:pt idx="1">
                  <c:v>109238.58734398364</c:v>
                </c:pt>
                <c:pt idx="2">
                  <c:v>103941.4348055517</c:v>
                </c:pt>
                <c:pt idx="3">
                  <c:v>106427.79666260813</c:v>
                </c:pt>
                <c:pt idx="4">
                  <c:v>109221.54087810389</c:v>
                </c:pt>
                <c:pt idx="5">
                  <c:v>115607.71492396874</c:v>
                </c:pt>
                <c:pt idx="6">
                  <c:v>113934.8221926673</c:v>
                </c:pt>
                <c:pt idx="7">
                  <c:v>122820.73261780175</c:v>
                </c:pt>
                <c:pt idx="8">
                  <c:v>127444.53741803416</c:v>
                </c:pt>
                <c:pt idx="9">
                  <c:v>147186.38733096013</c:v>
                </c:pt>
                <c:pt idx="10">
                  <c:v>142435.65329726756</c:v>
                </c:pt>
                <c:pt idx="11">
                  <c:v>165797.23777477437</c:v>
                </c:pt>
              </c:numCache>
            </c:numRef>
          </c:val>
        </c:ser>
        <c:ser>
          <c:idx val="1"/>
          <c:order val="1"/>
          <c:tx>
            <c:strRef>
              <c:f>'fig 6.2'!$C$3:$C$4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'fig 6.2'!$A$5:$A$16</c:f>
              <c:strCache>
                <c:ptCount val="12"/>
                <c:pt idx="0">
                  <c:v>Agder politidistrikt</c:v>
                </c:pt>
                <c:pt idx="1">
                  <c:v>Øst politidistrikt</c:v>
                </c:pt>
                <c:pt idx="2">
                  <c:v>Sør-Vest politidistrikt</c:v>
                </c:pt>
                <c:pt idx="3">
                  <c:v>Sør-Øst politidistrikt</c:v>
                </c:pt>
                <c:pt idx="4">
                  <c:v>Vest politidistrikt</c:v>
                </c:pt>
                <c:pt idx="5">
                  <c:v>Møre og Romsdal politidistrikt</c:v>
                </c:pt>
                <c:pt idx="6">
                  <c:v>Innlandet politidistrikt</c:v>
                </c:pt>
                <c:pt idx="7">
                  <c:v>Nordland politidistrikt</c:v>
                </c:pt>
                <c:pt idx="8">
                  <c:v>Trøndelag politidistrikt</c:v>
                </c:pt>
                <c:pt idx="9">
                  <c:v>Oslo politidistrikt</c:v>
                </c:pt>
                <c:pt idx="10">
                  <c:v>Troms politidistrikt</c:v>
                </c:pt>
                <c:pt idx="11">
                  <c:v>Finnmark politidistrikt</c:v>
                </c:pt>
              </c:strCache>
            </c:strRef>
          </c:cat>
          <c:val>
            <c:numRef>
              <c:f>'fig 6.2'!$C$5:$C$16</c:f>
              <c:numCache>
                <c:formatCode>_ * #,##0_ ;_ * \-#,##0_ ;_ * "-"??_ ;_ @_ </c:formatCode>
                <c:ptCount val="12"/>
                <c:pt idx="0">
                  <c:v>109267.69137968421</c:v>
                </c:pt>
                <c:pt idx="1">
                  <c:v>111685.8728976359</c:v>
                </c:pt>
                <c:pt idx="2">
                  <c:v>113359.38868401496</c:v>
                </c:pt>
                <c:pt idx="3">
                  <c:v>114674.60723379994</c:v>
                </c:pt>
                <c:pt idx="4">
                  <c:v>125427.4279135601</c:v>
                </c:pt>
                <c:pt idx="5">
                  <c:v>125807.80014855326</c:v>
                </c:pt>
                <c:pt idx="6">
                  <c:v>127167.88732471676</c:v>
                </c:pt>
                <c:pt idx="7">
                  <c:v>127313.67324001119</c:v>
                </c:pt>
                <c:pt idx="8">
                  <c:v>136532.06927076273</c:v>
                </c:pt>
                <c:pt idx="9">
                  <c:v>140907.0358550821</c:v>
                </c:pt>
                <c:pt idx="10">
                  <c:v>147496.17799484424</c:v>
                </c:pt>
                <c:pt idx="11">
                  <c:v>181228.16347723082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10496"/>
        <c:axId val="104436864"/>
      </c:barChart>
      <c:catAx>
        <c:axId val="104410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436864"/>
        <c:crosses val="autoZero"/>
        <c:auto val="1"/>
        <c:lblAlgn val="ctr"/>
        <c:lblOffset val="100"/>
        <c:noMultiLvlLbl val="0"/>
      </c:catAx>
      <c:valAx>
        <c:axId val="104436864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104410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6.3'!$B$2</c:f>
              <c:strCache>
                <c:ptCount val="1"/>
                <c:pt idx="0">
                  <c:v>Kortsiktig handlingsrom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'fig 6.3'!$A$3:$A$7</c:f>
              <c:numCache>
                <c:formatCode>@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'fig 6.3'!$B$3:$B$7</c:f>
              <c:numCache>
                <c:formatCode>_ * #,##0_ ;_ * \-#,##0_ ;_ * "-"??_ ;_ @_ </c:formatCode>
                <c:ptCount val="5"/>
                <c:pt idx="0">
                  <c:v>141481.72820580407</c:v>
                </c:pt>
                <c:pt idx="1">
                  <c:v>150674.88939406787</c:v>
                </c:pt>
                <c:pt idx="2">
                  <c:v>126946.26113209367</c:v>
                </c:pt>
                <c:pt idx="3">
                  <c:v>122989.01104993535</c:v>
                </c:pt>
                <c:pt idx="4">
                  <c:v>127640.01455010989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04576"/>
        <c:axId val="104906112"/>
      </c:barChart>
      <c:catAx>
        <c:axId val="1049045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104906112"/>
        <c:crosses val="autoZero"/>
        <c:auto val="1"/>
        <c:lblAlgn val="ctr"/>
        <c:lblOffset val="100"/>
        <c:noMultiLvlLbl val="0"/>
      </c:catAx>
      <c:valAx>
        <c:axId val="104906112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104904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'fig 3.3'!$B$1</c:f>
              <c:strCache>
                <c:ptCount val="1"/>
              </c:strCache>
            </c:strRef>
          </c:tx>
          <c:cat>
            <c:strRef>
              <c:f>'fig 3.3'!$A$3:$A$7</c:f>
              <c:strCache>
                <c:ptCount val="5"/>
                <c:pt idx="0">
                  <c:v>1. Personell</c:v>
                </c:pt>
                <c:pt idx="1">
                  <c:v>2. Eiendom, bygg, anlegg (EBA)</c:v>
                </c:pt>
                <c:pt idx="2">
                  <c:v>3. Materiell</c:v>
                </c:pt>
                <c:pt idx="3">
                  <c:v>4. Tjenester</c:v>
                </c:pt>
                <c:pt idx="4">
                  <c:v>5. Diverse</c:v>
                </c:pt>
              </c:strCache>
            </c:strRef>
          </c:cat>
          <c:val>
            <c:numRef>
              <c:f>'fig 3.3'!$B$3:$B$7</c:f>
              <c:numCache>
                <c:formatCode>0.0\ %</c:formatCode>
                <c:ptCount val="5"/>
                <c:pt idx="0">
                  <c:v>0.74431938843833123</c:v>
                </c:pt>
                <c:pt idx="1">
                  <c:v>9.3662703761335855E-2</c:v>
                </c:pt>
                <c:pt idx="2">
                  <c:v>0.11213003540482416</c:v>
                </c:pt>
                <c:pt idx="3">
                  <c:v>4.9242594722928072E-2</c:v>
                </c:pt>
                <c:pt idx="4">
                  <c:v>6.4527767258055471E-4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'fig 6.4'!$A$3</c:f>
              <c:strCache>
                <c:ptCount val="1"/>
                <c:pt idx="0">
                  <c:v>Handlingsrom</c:v>
                </c:pt>
              </c:strCache>
            </c:strRef>
          </c:tx>
          <c:marker>
            <c:symbol val="circle"/>
            <c:size val="7"/>
            <c:spPr>
              <a:solidFill>
                <a:schemeClr val="tx1"/>
              </a:solidFill>
            </c:spPr>
          </c:marker>
          <c:cat>
            <c:numRef>
              <c:f>'fig 6.4'!$B$2:$F$2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'fig 6.4'!$B$3:$F$3</c:f>
              <c:numCache>
                <c:formatCode>0.0</c:formatCode>
                <c:ptCount val="5"/>
                <c:pt idx="0">
                  <c:v>100</c:v>
                </c:pt>
                <c:pt idx="1">
                  <c:v>99.97712355887964</c:v>
                </c:pt>
                <c:pt idx="2">
                  <c:v>92.359652515530925</c:v>
                </c:pt>
                <c:pt idx="3">
                  <c:v>90.091578015788215</c:v>
                </c:pt>
                <c:pt idx="4">
                  <c:v>96.471800907523601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22496"/>
        <c:axId val="104986112"/>
      </c:lineChart>
      <c:catAx>
        <c:axId val="10492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4986112"/>
        <c:crosses val="autoZero"/>
        <c:auto val="1"/>
        <c:lblAlgn val="ctr"/>
        <c:lblOffset val="100"/>
        <c:noMultiLvlLbl val="0"/>
      </c:catAx>
      <c:valAx>
        <c:axId val="104986112"/>
        <c:scaling>
          <c:orientation val="minMax"/>
          <c:min val="8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0492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'[4]Fremskrivning 2017'!$A$30</c:f>
              <c:strCache>
                <c:ptCount val="1"/>
                <c:pt idx="0">
                  <c:v>Fast</c:v>
                </c:pt>
              </c:strCache>
            </c:strRef>
          </c:tx>
          <c:marker>
            <c:symbol val="none"/>
          </c:marker>
          <c:cat>
            <c:strRef>
              <c:f>'[4]Fremskrivning 2017'!$B$29:$I$29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'[4]Fremskrivning 2017'!$B$30:$I$30</c:f>
              <c:numCache>
                <c:formatCode>General</c:formatCode>
                <c:ptCount val="8"/>
                <c:pt idx="0">
                  <c:v>1.6495881402880126</c:v>
                </c:pt>
                <c:pt idx="1">
                  <c:v>1.6995970488481624</c:v>
                </c:pt>
                <c:pt idx="2">
                  <c:v>1.7476109793497054</c:v>
                </c:pt>
                <c:pt idx="3">
                  <c:v>1.7674997597984081</c:v>
                </c:pt>
                <c:pt idx="4">
                  <c:v>1.81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'[4]Fremskrivning 2017'!$A$31</c:f>
              <c:strCache>
                <c:ptCount val="1"/>
                <c:pt idx="0">
                  <c:v>Fremskrining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'[4]Fremskrivning 2017'!$B$29:$I$29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'[4]Fremskrivning 2017'!$B$31:$I$31</c:f>
              <c:numCache>
                <c:formatCode>General</c:formatCode>
                <c:ptCount val="8"/>
                <c:pt idx="4">
                  <c:v>1.8128163757846223</c:v>
                </c:pt>
                <c:pt idx="5">
                  <c:v>1.8728732498819622</c:v>
                </c:pt>
                <c:pt idx="6">
                  <c:v>1.9168972533824082</c:v>
                </c:pt>
                <c:pt idx="7">
                  <c:v>1.9766728244324152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96800"/>
        <c:axId val="105598336"/>
      </c:lineChart>
      <c:catAx>
        <c:axId val="1055968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5598336"/>
        <c:crosses val="autoZero"/>
        <c:auto val="1"/>
        <c:lblAlgn val="ctr"/>
        <c:lblOffset val="100"/>
        <c:noMultiLvlLbl val="0"/>
      </c:catAx>
      <c:valAx>
        <c:axId val="105598336"/>
        <c:scaling>
          <c:orientation val="minMax"/>
          <c:min val="1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0559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'[4]Årssverkskostnad 2018-2021'!$A$8</c:f>
              <c:strCache>
                <c:ptCount val="1"/>
                <c:pt idx="0">
                  <c:v>Akkumulert</c:v>
                </c:pt>
              </c:strCache>
            </c:strRef>
          </c:tx>
          <c:invertIfNegative val="0"/>
          <c:cat>
            <c:numRef>
              <c:f>'[4]Årssverkskostnad 2018-2021'!$B$3:$D$3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'[4]Årssverkskostnad 2018-2021'!$B$8:$D$8</c:f>
              <c:numCache>
                <c:formatCode>General</c:formatCode>
                <c:ptCount val="3"/>
                <c:pt idx="0">
                  <c:v>406.48563999999993</c:v>
                </c:pt>
                <c:pt idx="1">
                  <c:v>831.69031999999993</c:v>
                </c:pt>
                <c:pt idx="2">
                  <c:v>1277.1001799999999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16032"/>
        <c:axId val="105517824"/>
      </c:barChart>
      <c:catAx>
        <c:axId val="10551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517824"/>
        <c:crosses val="autoZero"/>
        <c:auto val="1"/>
        <c:lblAlgn val="ctr"/>
        <c:lblOffset val="100"/>
        <c:noMultiLvlLbl val="0"/>
      </c:catAx>
      <c:valAx>
        <c:axId val="105517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516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 3.4'!$B$3</c:f>
              <c:strCache>
                <c:ptCount val="1"/>
                <c:pt idx="0">
                  <c:v>1. Personell</c:v>
                </c:pt>
              </c:strCache>
            </c:strRef>
          </c:tx>
          <c:invertIfNegative val="0"/>
          <c:dPt>
            <c:idx val="6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cat>
            <c:strRef>
              <c:f>'fig 3.4'!$A$4:$A$16</c:f>
              <c:strCache>
                <c:ptCount val="13"/>
                <c:pt idx="0">
                  <c:v>Finnmark politidistrikt</c:v>
                </c:pt>
                <c:pt idx="1">
                  <c:v>Troms politidistrikt</c:v>
                </c:pt>
                <c:pt idx="2">
                  <c:v>Trøndelag politidistrikt</c:v>
                </c:pt>
                <c:pt idx="3">
                  <c:v>Innlandet politidistrikt</c:v>
                </c:pt>
                <c:pt idx="4">
                  <c:v>Oslo politidistrikt</c:v>
                </c:pt>
                <c:pt idx="5">
                  <c:v>Nordland politidistrikt</c:v>
                </c:pt>
                <c:pt idx="6">
                  <c:v>Gjennomsnitt (politidistrikt)</c:v>
                </c:pt>
                <c:pt idx="7">
                  <c:v>Agder politidistrikt</c:v>
                </c:pt>
                <c:pt idx="8">
                  <c:v>Møre og Romsdal politidistrikt</c:v>
                </c:pt>
                <c:pt idx="9">
                  <c:v>Sør-Øst politidistrikt</c:v>
                </c:pt>
                <c:pt idx="10">
                  <c:v>Øst politidistrikt</c:v>
                </c:pt>
                <c:pt idx="11">
                  <c:v>Sør-Vest politidistrikt</c:v>
                </c:pt>
                <c:pt idx="12">
                  <c:v>Vest politidistrikt</c:v>
                </c:pt>
              </c:strCache>
            </c:strRef>
          </c:cat>
          <c:val>
            <c:numRef>
              <c:f>'fig 3.4'!$B$4:$B$16</c:f>
              <c:numCache>
                <c:formatCode>0.00%</c:formatCode>
                <c:ptCount val="13"/>
                <c:pt idx="0">
                  <c:v>0.76883578493443172</c:v>
                </c:pt>
                <c:pt idx="1">
                  <c:v>0.78117531083703995</c:v>
                </c:pt>
                <c:pt idx="2">
                  <c:v>0.79778683770291492</c:v>
                </c:pt>
                <c:pt idx="3">
                  <c:v>0.79993402563360949</c:v>
                </c:pt>
                <c:pt idx="4">
                  <c:v>0.80154202427622734</c:v>
                </c:pt>
                <c:pt idx="5">
                  <c:v>0.80516399251494963</c:v>
                </c:pt>
                <c:pt idx="6">
                  <c:v>0.80950458757592558</c:v>
                </c:pt>
                <c:pt idx="7">
                  <c:v>0.81094468120671082</c:v>
                </c:pt>
                <c:pt idx="8">
                  <c:v>0.81160185824449049</c:v>
                </c:pt>
                <c:pt idx="9">
                  <c:v>0.81284369241185406</c:v>
                </c:pt>
                <c:pt idx="10">
                  <c:v>0.81555244422793338</c:v>
                </c:pt>
                <c:pt idx="11">
                  <c:v>0.83049920714885395</c:v>
                </c:pt>
                <c:pt idx="12">
                  <c:v>0.83370919551379041</c:v>
                </c:pt>
              </c:numCache>
            </c:numRef>
          </c:val>
        </c:ser>
        <c:ser>
          <c:idx val="1"/>
          <c:order val="1"/>
          <c:tx>
            <c:strRef>
              <c:f>'fig 3.4'!$C$3</c:f>
              <c:strCache>
                <c:ptCount val="1"/>
                <c:pt idx="0">
                  <c:v>2. Eiendom, bygg, anlegg (EBA)</c:v>
                </c:pt>
              </c:strCache>
            </c:strRef>
          </c:tx>
          <c:invertIfNegative val="0"/>
          <c:dPt>
            <c:idx val="6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</c:spPr>
          </c:dPt>
          <c:cat>
            <c:strRef>
              <c:f>'fig 3.4'!$A$4:$A$16</c:f>
              <c:strCache>
                <c:ptCount val="13"/>
                <c:pt idx="0">
                  <c:v>Finnmark politidistrikt</c:v>
                </c:pt>
                <c:pt idx="1">
                  <c:v>Troms politidistrikt</c:v>
                </c:pt>
                <c:pt idx="2">
                  <c:v>Trøndelag politidistrikt</c:v>
                </c:pt>
                <c:pt idx="3">
                  <c:v>Innlandet politidistrikt</c:v>
                </c:pt>
                <c:pt idx="4">
                  <c:v>Oslo politidistrikt</c:v>
                </c:pt>
                <c:pt idx="5">
                  <c:v>Nordland politidistrikt</c:v>
                </c:pt>
                <c:pt idx="6">
                  <c:v>Gjennomsnitt (politidistrikt)</c:v>
                </c:pt>
                <c:pt idx="7">
                  <c:v>Agder politidistrikt</c:v>
                </c:pt>
                <c:pt idx="8">
                  <c:v>Møre og Romsdal politidistrikt</c:v>
                </c:pt>
                <c:pt idx="9">
                  <c:v>Sør-Øst politidistrikt</c:v>
                </c:pt>
                <c:pt idx="10">
                  <c:v>Øst politidistrikt</c:v>
                </c:pt>
                <c:pt idx="11">
                  <c:v>Sør-Vest politidistrikt</c:v>
                </c:pt>
                <c:pt idx="12">
                  <c:v>Vest politidistrikt</c:v>
                </c:pt>
              </c:strCache>
            </c:strRef>
          </c:cat>
          <c:val>
            <c:numRef>
              <c:f>'fig 3.4'!$C$4:$C$16</c:f>
              <c:numCache>
                <c:formatCode>0.00%</c:formatCode>
                <c:ptCount val="13"/>
                <c:pt idx="0">
                  <c:v>9.2595461275495325E-2</c:v>
                </c:pt>
                <c:pt idx="1">
                  <c:v>0.11196510574715415</c:v>
                </c:pt>
                <c:pt idx="2">
                  <c:v>9.0569327492152421E-2</c:v>
                </c:pt>
                <c:pt idx="3">
                  <c:v>9.2490413426778467E-2</c:v>
                </c:pt>
                <c:pt idx="4">
                  <c:v>9.7937963369665995E-2</c:v>
                </c:pt>
                <c:pt idx="5">
                  <c:v>0.1035455032998196</c:v>
                </c:pt>
                <c:pt idx="6">
                  <c:v>9.2344538742936924E-2</c:v>
                </c:pt>
                <c:pt idx="7">
                  <c:v>0.10006921902370323</c:v>
                </c:pt>
                <c:pt idx="8">
                  <c:v>8.9444811425992823E-2</c:v>
                </c:pt>
                <c:pt idx="9">
                  <c:v>9.1208549653734247E-2</c:v>
                </c:pt>
                <c:pt idx="10">
                  <c:v>8.9670591036942762E-2</c:v>
                </c:pt>
                <c:pt idx="11">
                  <c:v>7.8510038995894482E-2</c:v>
                </c:pt>
                <c:pt idx="12">
                  <c:v>8.247269580537113E-2</c:v>
                </c:pt>
              </c:numCache>
            </c:numRef>
          </c:val>
        </c:ser>
        <c:ser>
          <c:idx val="2"/>
          <c:order val="2"/>
          <c:tx>
            <c:strRef>
              <c:f>'fig 3.4'!$D$3</c:f>
              <c:strCache>
                <c:ptCount val="1"/>
                <c:pt idx="0">
                  <c:v>3. Materiell</c:v>
                </c:pt>
              </c:strCache>
            </c:strRef>
          </c:tx>
          <c:invertIfNegative val="0"/>
          <c:dPt>
            <c:idx val="6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cat>
            <c:strRef>
              <c:f>'fig 3.4'!$A$4:$A$16</c:f>
              <c:strCache>
                <c:ptCount val="13"/>
                <c:pt idx="0">
                  <c:v>Finnmark politidistrikt</c:v>
                </c:pt>
                <c:pt idx="1">
                  <c:v>Troms politidistrikt</c:v>
                </c:pt>
                <c:pt idx="2">
                  <c:v>Trøndelag politidistrikt</c:v>
                </c:pt>
                <c:pt idx="3">
                  <c:v>Innlandet politidistrikt</c:v>
                </c:pt>
                <c:pt idx="4">
                  <c:v>Oslo politidistrikt</c:v>
                </c:pt>
                <c:pt idx="5">
                  <c:v>Nordland politidistrikt</c:v>
                </c:pt>
                <c:pt idx="6">
                  <c:v>Gjennomsnitt (politidistrikt)</c:v>
                </c:pt>
                <c:pt idx="7">
                  <c:v>Agder politidistrikt</c:v>
                </c:pt>
                <c:pt idx="8">
                  <c:v>Møre og Romsdal politidistrikt</c:v>
                </c:pt>
                <c:pt idx="9">
                  <c:v>Sør-Øst politidistrikt</c:v>
                </c:pt>
                <c:pt idx="10">
                  <c:v>Øst politidistrikt</c:v>
                </c:pt>
                <c:pt idx="11">
                  <c:v>Sør-Vest politidistrikt</c:v>
                </c:pt>
                <c:pt idx="12">
                  <c:v>Vest politidistrikt</c:v>
                </c:pt>
              </c:strCache>
            </c:strRef>
          </c:cat>
          <c:val>
            <c:numRef>
              <c:f>'fig 3.4'!$D$4:$D$16</c:f>
              <c:numCache>
                <c:formatCode>0.00%</c:formatCode>
                <c:ptCount val="13"/>
                <c:pt idx="0">
                  <c:v>0.12107683028778927</c:v>
                </c:pt>
                <c:pt idx="1">
                  <c:v>8.6499822610434401E-2</c:v>
                </c:pt>
                <c:pt idx="2">
                  <c:v>9.2275114929091781E-2</c:v>
                </c:pt>
                <c:pt idx="3">
                  <c:v>9.2190809026941573E-2</c:v>
                </c:pt>
                <c:pt idx="4">
                  <c:v>8.3613009100815011E-2</c:v>
                </c:pt>
                <c:pt idx="5">
                  <c:v>7.3536237657022621E-2</c:v>
                </c:pt>
                <c:pt idx="6">
                  <c:v>7.8183142597233038E-2</c:v>
                </c:pt>
                <c:pt idx="7">
                  <c:v>7.0015121082933313E-2</c:v>
                </c:pt>
                <c:pt idx="8">
                  <c:v>7.8939611426418393E-2</c:v>
                </c:pt>
                <c:pt idx="9">
                  <c:v>7.2221299110901652E-2</c:v>
                </c:pt>
                <c:pt idx="10">
                  <c:v>7.1914720655256656E-2</c:v>
                </c:pt>
                <c:pt idx="11">
                  <c:v>7.0143382538572538E-2</c:v>
                </c:pt>
                <c:pt idx="12">
                  <c:v>5.9860011944965034E-2</c:v>
                </c:pt>
              </c:numCache>
            </c:numRef>
          </c:val>
        </c:ser>
        <c:ser>
          <c:idx val="3"/>
          <c:order val="3"/>
          <c:tx>
            <c:strRef>
              <c:f>'fig 3.4'!$E$3</c:f>
              <c:strCache>
                <c:ptCount val="1"/>
                <c:pt idx="0">
                  <c:v>4. Tjenester</c:v>
                </c:pt>
              </c:strCache>
            </c:strRef>
          </c:tx>
          <c:invertIfNegative val="0"/>
          <c:dPt>
            <c:idx val="6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</c:dPt>
          <c:cat>
            <c:strRef>
              <c:f>'fig 3.4'!$A$4:$A$16</c:f>
              <c:strCache>
                <c:ptCount val="13"/>
                <c:pt idx="0">
                  <c:v>Finnmark politidistrikt</c:v>
                </c:pt>
                <c:pt idx="1">
                  <c:v>Troms politidistrikt</c:v>
                </c:pt>
                <c:pt idx="2">
                  <c:v>Trøndelag politidistrikt</c:v>
                </c:pt>
                <c:pt idx="3">
                  <c:v>Innlandet politidistrikt</c:v>
                </c:pt>
                <c:pt idx="4">
                  <c:v>Oslo politidistrikt</c:v>
                </c:pt>
                <c:pt idx="5">
                  <c:v>Nordland politidistrikt</c:v>
                </c:pt>
                <c:pt idx="6">
                  <c:v>Gjennomsnitt (politidistrikt)</c:v>
                </c:pt>
                <c:pt idx="7">
                  <c:v>Agder politidistrikt</c:v>
                </c:pt>
                <c:pt idx="8">
                  <c:v>Møre og Romsdal politidistrikt</c:v>
                </c:pt>
                <c:pt idx="9">
                  <c:v>Sør-Øst politidistrikt</c:v>
                </c:pt>
                <c:pt idx="10">
                  <c:v>Øst politidistrikt</c:v>
                </c:pt>
                <c:pt idx="11">
                  <c:v>Sør-Vest politidistrikt</c:v>
                </c:pt>
                <c:pt idx="12">
                  <c:v>Vest politidistrikt</c:v>
                </c:pt>
              </c:strCache>
            </c:strRef>
          </c:cat>
          <c:val>
            <c:numRef>
              <c:f>'fig 3.4'!$E$4:$E$16</c:f>
              <c:numCache>
                <c:formatCode>0.00%</c:formatCode>
                <c:ptCount val="13"/>
                <c:pt idx="0">
                  <c:v>1.7112741661793902E-2</c:v>
                </c:pt>
                <c:pt idx="1">
                  <c:v>1.9928550430613638E-2</c:v>
                </c:pt>
                <c:pt idx="2">
                  <c:v>1.9035895815591727E-2</c:v>
                </c:pt>
                <c:pt idx="3">
                  <c:v>1.4999962963577029E-2</c:v>
                </c:pt>
                <c:pt idx="4">
                  <c:v>1.6324137820674565E-2</c:v>
                </c:pt>
                <c:pt idx="5">
                  <c:v>1.7283772438867449E-2</c:v>
                </c:pt>
                <c:pt idx="6">
                  <c:v>1.9464725250416631E-2</c:v>
                </c:pt>
                <c:pt idx="7">
                  <c:v>1.8265511037197993E-2</c:v>
                </c:pt>
                <c:pt idx="8">
                  <c:v>1.9792928875564865E-2</c:v>
                </c:pt>
                <c:pt idx="9">
                  <c:v>2.3300300376063728E-2</c:v>
                </c:pt>
                <c:pt idx="10">
                  <c:v>2.2544244475655586E-2</c:v>
                </c:pt>
                <c:pt idx="11">
                  <c:v>2.036503120946866E-2</c:v>
                </c:pt>
                <c:pt idx="12">
                  <c:v>2.3038917965185368E-2</c:v>
                </c:pt>
              </c:numCache>
            </c:numRef>
          </c:val>
        </c:ser>
        <c:ser>
          <c:idx val="4"/>
          <c:order val="4"/>
          <c:tx>
            <c:strRef>
              <c:f>'fig 3.4'!$F$3</c:f>
              <c:strCache>
                <c:ptCount val="1"/>
                <c:pt idx="0">
                  <c:v>5. Diverse</c:v>
                </c:pt>
              </c:strCache>
            </c:strRef>
          </c:tx>
          <c:invertIfNegative val="0"/>
          <c:cat>
            <c:strRef>
              <c:f>'fig 3.4'!$A$4:$A$16</c:f>
              <c:strCache>
                <c:ptCount val="13"/>
                <c:pt idx="0">
                  <c:v>Finnmark politidistrikt</c:v>
                </c:pt>
                <c:pt idx="1">
                  <c:v>Troms politidistrikt</c:v>
                </c:pt>
                <c:pt idx="2">
                  <c:v>Trøndelag politidistrikt</c:v>
                </c:pt>
                <c:pt idx="3">
                  <c:v>Innlandet politidistrikt</c:v>
                </c:pt>
                <c:pt idx="4">
                  <c:v>Oslo politidistrikt</c:v>
                </c:pt>
                <c:pt idx="5">
                  <c:v>Nordland politidistrikt</c:v>
                </c:pt>
                <c:pt idx="6">
                  <c:v>Gjennomsnitt (politidistrikt)</c:v>
                </c:pt>
                <c:pt idx="7">
                  <c:v>Agder politidistrikt</c:v>
                </c:pt>
                <c:pt idx="8">
                  <c:v>Møre og Romsdal politidistrikt</c:v>
                </c:pt>
                <c:pt idx="9">
                  <c:v>Sør-Øst politidistrikt</c:v>
                </c:pt>
                <c:pt idx="10">
                  <c:v>Øst politidistrikt</c:v>
                </c:pt>
                <c:pt idx="11">
                  <c:v>Sør-Vest politidistrikt</c:v>
                </c:pt>
                <c:pt idx="12">
                  <c:v>Vest politidistrikt</c:v>
                </c:pt>
              </c:strCache>
            </c:strRef>
          </c:cat>
          <c:val>
            <c:numRef>
              <c:f>'fig 3.4'!$F$4:$F$16</c:f>
              <c:numCache>
                <c:formatCode>0.00%</c:formatCode>
                <c:ptCount val="13"/>
                <c:pt idx="0">
                  <c:v>3.7918184048983759E-4</c:v>
                </c:pt>
                <c:pt idx="1">
                  <c:v>4.3121037475800405E-4</c:v>
                </c:pt>
                <c:pt idx="2">
                  <c:v>3.3282406024918889E-4</c:v>
                </c:pt>
                <c:pt idx="3">
                  <c:v>3.847889490933934E-4</c:v>
                </c:pt>
                <c:pt idx="4">
                  <c:v>5.8286543261708084E-4</c:v>
                </c:pt>
                <c:pt idx="5">
                  <c:v>4.7049408934092643E-4</c:v>
                </c:pt>
                <c:pt idx="6">
                  <c:v>5.0300583348780888E-4</c:v>
                </c:pt>
                <c:pt idx="7">
                  <c:v>7.0546764945456206E-4</c:v>
                </c:pt>
                <c:pt idx="8">
                  <c:v>2.2079002753358157E-4</c:v>
                </c:pt>
                <c:pt idx="9">
                  <c:v>4.2615844744622135E-4</c:v>
                </c:pt>
                <c:pt idx="10">
                  <c:v>3.1799960421163099E-4</c:v>
                </c:pt>
                <c:pt idx="11">
                  <c:v>4.8234010721037132E-4</c:v>
                </c:pt>
                <c:pt idx="12">
                  <c:v>9.1917877068809059E-4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0683776"/>
        <c:axId val="100685312"/>
      </c:barChart>
      <c:catAx>
        <c:axId val="100683776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nb-NO"/>
          </a:p>
        </c:txPr>
        <c:crossAx val="100685312"/>
        <c:crosses val="autoZero"/>
        <c:auto val="1"/>
        <c:lblAlgn val="ctr"/>
        <c:lblOffset val="100"/>
        <c:noMultiLvlLbl val="0"/>
      </c:catAx>
      <c:valAx>
        <c:axId val="10068531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100683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3.5'!$B$3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'fig 3.5'!$A$4:$A$15</c:f>
              <c:strCache>
                <c:ptCount val="12"/>
                <c:pt idx="0">
                  <c:v>Agder politidistrikt</c:v>
                </c:pt>
                <c:pt idx="1">
                  <c:v>Finnmark politidistrikt</c:v>
                </c:pt>
                <c:pt idx="2">
                  <c:v>Innlandet politidistrikt</c:v>
                </c:pt>
                <c:pt idx="3">
                  <c:v>Møre og Romsdal politidistrikt</c:v>
                </c:pt>
                <c:pt idx="4">
                  <c:v>Nordland politidistrikt</c:v>
                </c:pt>
                <c:pt idx="5">
                  <c:v>Oslo politidistrikt</c:v>
                </c:pt>
                <c:pt idx="6">
                  <c:v>Sør-Vest politidistrikt</c:v>
                </c:pt>
                <c:pt idx="7">
                  <c:v>Sør-Øst politidistrikt</c:v>
                </c:pt>
                <c:pt idx="8">
                  <c:v>Troms politidistrikt</c:v>
                </c:pt>
                <c:pt idx="9">
                  <c:v>Trøndelag politidistrikt</c:v>
                </c:pt>
                <c:pt idx="10">
                  <c:v>Vest politidistrikt</c:v>
                </c:pt>
                <c:pt idx="11">
                  <c:v>Øst politidistrikt</c:v>
                </c:pt>
              </c:strCache>
            </c:strRef>
          </c:cat>
          <c:val>
            <c:numRef>
              <c:f>'fig 3.5'!$B$4:$B$15</c:f>
              <c:numCache>
                <c:formatCode>_ * #,##0_ ;_ * \-#,##0_ ;_ * "-"??_ ;_ @_ </c:formatCode>
                <c:ptCount val="12"/>
                <c:pt idx="0">
                  <c:v>533.34752372100536</c:v>
                </c:pt>
                <c:pt idx="1">
                  <c:v>304.68116690008509</c:v>
                </c:pt>
                <c:pt idx="2">
                  <c:v>659.08827222411696</c:v>
                </c:pt>
                <c:pt idx="3">
                  <c:v>424.60404659102454</c:v>
                </c:pt>
                <c:pt idx="4">
                  <c:v>544.68295866964502</c:v>
                </c:pt>
                <c:pt idx="5">
                  <c:v>2674.4887246429685</c:v>
                </c:pt>
                <c:pt idx="6">
                  <c:v>890.84820788373281</c:v>
                </c:pt>
                <c:pt idx="7">
                  <c:v>1280.9054932922436</c:v>
                </c:pt>
                <c:pt idx="8">
                  <c:v>275.49837300806507</c:v>
                </c:pt>
                <c:pt idx="9">
                  <c:v>783.34575363195734</c:v>
                </c:pt>
                <c:pt idx="10">
                  <c:v>1055.4708028542898</c:v>
                </c:pt>
                <c:pt idx="11">
                  <c:v>1367.4186330705945</c:v>
                </c:pt>
              </c:numCache>
            </c:numRef>
          </c:val>
        </c:ser>
        <c:ser>
          <c:idx val="1"/>
          <c:order val="1"/>
          <c:tx>
            <c:strRef>
              <c:f>'fig 3.5'!$C$3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'fig 3.5'!$A$4:$A$15</c:f>
              <c:strCache>
                <c:ptCount val="12"/>
                <c:pt idx="0">
                  <c:v>Agder politidistrikt</c:v>
                </c:pt>
                <c:pt idx="1">
                  <c:v>Finnmark politidistrikt</c:v>
                </c:pt>
                <c:pt idx="2">
                  <c:v>Innlandet politidistrikt</c:v>
                </c:pt>
                <c:pt idx="3">
                  <c:v>Møre og Romsdal politidistrikt</c:v>
                </c:pt>
                <c:pt idx="4">
                  <c:v>Nordland politidistrikt</c:v>
                </c:pt>
                <c:pt idx="5">
                  <c:v>Oslo politidistrikt</c:v>
                </c:pt>
                <c:pt idx="6">
                  <c:v>Sør-Vest politidistrikt</c:v>
                </c:pt>
                <c:pt idx="7">
                  <c:v>Sør-Øst politidistrikt</c:v>
                </c:pt>
                <c:pt idx="8">
                  <c:v>Troms politidistrikt</c:v>
                </c:pt>
                <c:pt idx="9">
                  <c:v>Trøndelag politidistrikt</c:v>
                </c:pt>
                <c:pt idx="10">
                  <c:v>Vest politidistrikt</c:v>
                </c:pt>
                <c:pt idx="11">
                  <c:v>Øst politidistrikt</c:v>
                </c:pt>
              </c:strCache>
            </c:strRef>
          </c:cat>
          <c:val>
            <c:numRef>
              <c:f>'fig 3.5'!$C$4:$C$15</c:f>
              <c:numCache>
                <c:formatCode>_ * #,##0_ ;_ * \-#,##0_ ;_ * "-"??_ ;_ @_ </c:formatCode>
                <c:ptCount val="12"/>
                <c:pt idx="0">
                  <c:v>596.93182292000063</c:v>
                </c:pt>
                <c:pt idx="1">
                  <c:v>324.24487902999766</c:v>
                </c:pt>
                <c:pt idx="2">
                  <c:v>753.36784147000412</c:v>
                </c:pt>
                <c:pt idx="3">
                  <c:v>489.3261765799985</c:v>
                </c:pt>
                <c:pt idx="4">
                  <c:v>571.7455459999984</c:v>
                </c:pt>
                <c:pt idx="5">
                  <c:v>3084.3887617900041</c:v>
                </c:pt>
                <c:pt idx="6">
                  <c:v>1046.1065593700032</c:v>
                </c:pt>
                <c:pt idx="7">
                  <c:v>1441.0978913599995</c:v>
                </c:pt>
                <c:pt idx="8">
                  <c:v>374.47447800999907</c:v>
                </c:pt>
                <c:pt idx="9">
                  <c:v>910.18903433000526</c:v>
                </c:pt>
                <c:pt idx="10">
                  <c:v>1260.643421009996</c:v>
                </c:pt>
                <c:pt idx="11">
                  <c:v>1577.1317428000043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10656"/>
        <c:axId val="100724736"/>
      </c:barChart>
      <c:catAx>
        <c:axId val="100710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0724736"/>
        <c:crosses val="autoZero"/>
        <c:auto val="1"/>
        <c:lblAlgn val="ctr"/>
        <c:lblOffset val="100"/>
        <c:noMultiLvlLbl val="0"/>
      </c:catAx>
      <c:valAx>
        <c:axId val="100724736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100710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'fig 3.6'!$A$3:$A$7</c:f>
              <c:strCache>
                <c:ptCount val="5"/>
                <c:pt idx="0">
                  <c:v>1. Personell</c:v>
                </c:pt>
                <c:pt idx="1">
                  <c:v>2. Eiendom, bygg, anlegg (EBA)</c:v>
                </c:pt>
                <c:pt idx="2">
                  <c:v>3. Materiell</c:v>
                </c:pt>
                <c:pt idx="3">
                  <c:v>4. Tjenester</c:v>
                </c:pt>
                <c:pt idx="4">
                  <c:v>5. Diverse</c:v>
                </c:pt>
              </c:strCache>
            </c:strRef>
          </c:cat>
          <c:val>
            <c:numRef>
              <c:f>'fig 3.6'!$B$3:$B$7</c:f>
              <c:numCache>
                <c:formatCode>0.0\ %</c:formatCode>
                <c:ptCount val="5"/>
                <c:pt idx="0">
                  <c:v>0.79397446142702133</c:v>
                </c:pt>
                <c:pt idx="1">
                  <c:v>7.939427759294615E-2</c:v>
                </c:pt>
                <c:pt idx="2">
                  <c:v>0.10818322317899996</c:v>
                </c:pt>
                <c:pt idx="3">
                  <c:v>1.708640208209725E-2</c:v>
                </c:pt>
                <c:pt idx="4">
                  <c:v>1.3616357189352901E-3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'fig 3.7'!$A$3:$A$7</c:f>
              <c:strCache>
                <c:ptCount val="5"/>
                <c:pt idx="0">
                  <c:v>1. Personell</c:v>
                </c:pt>
                <c:pt idx="1">
                  <c:v>2. Eiendom, bygg, anlegg (EBA)</c:v>
                </c:pt>
                <c:pt idx="2">
                  <c:v>3. Materiell</c:v>
                </c:pt>
                <c:pt idx="3">
                  <c:v>4. Tjenester</c:v>
                </c:pt>
                <c:pt idx="4">
                  <c:v>5. Diverse</c:v>
                </c:pt>
              </c:strCache>
            </c:strRef>
          </c:cat>
          <c:val>
            <c:numRef>
              <c:f>'fig 3.7'!$B$3:$B$7</c:f>
              <c:numCache>
                <c:formatCode>0.0\ %</c:formatCode>
                <c:ptCount val="5"/>
                <c:pt idx="0">
                  <c:v>0.47068138932241177</c:v>
                </c:pt>
                <c:pt idx="1">
                  <c:v>0.10567260124956029</c:v>
                </c:pt>
                <c:pt idx="2">
                  <c:v>0.24393523015220606</c:v>
                </c:pt>
                <c:pt idx="3">
                  <c:v>0.17887094982853977</c:v>
                </c:pt>
                <c:pt idx="4">
                  <c:v>8.3982944728208263E-4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3.8'!$B$3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'fig 3.8'!$A$4:$A$13</c:f>
              <c:strCache>
                <c:ptCount val="10"/>
                <c:pt idx="0">
                  <c:v>Grensekommissariatet</c:v>
                </c:pt>
                <c:pt idx="1">
                  <c:v>Kripos</c:v>
                </c:pt>
                <c:pt idx="2">
                  <c:v>Nasjonalt ID-senter</c:v>
                </c:pt>
                <c:pt idx="3">
                  <c:v>Politihøgskolen</c:v>
                </c:pt>
                <c:pt idx="4">
                  <c:v>Politidirektoratet</c:v>
                </c:pt>
                <c:pt idx="5">
                  <c:v>Politiets fellestjeneste</c:v>
                </c:pt>
                <c:pt idx="6">
                  <c:v>Politiets IKT-tjeneste</c:v>
                </c:pt>
                <c:pt idx="7">
                  <c:v>Politiets utlendingsenhet</c:v>
                </c:pt>
                <c:pt idx="8">
                  <c:v>Utrykningspolitiet</c:v>
                </c:pt>
                <c:pt idx="9">
                  <c:v>ØKOKRIM</c:v>
                </c:pt>
              </c:strCache>
            </c:strRef>
          </c:cat>
          <c:val>
            <c:numRef>
              <c:f>'fig 3.8'!$B$4:$B$13</c:f>
              <c:numCache>
                <c:formatCode>0</c:formatCode>
                <c:ptCount val="10"/>
                <c:pt idx="0">
                  <c:v>6.2544120994540222</c:v>
                </c:pt>
                <c:pt idx="1">
                  <c:v>571.86860219999994</c:v>
                </c:pt>
                <c:pt idx="2">
                  <c:v>34.187468034885043</c:v>
                </c:pt>
                <c:pt idx="3">
                  <c:v>601.73433410845678</c:v>
                </c:pt>
                <c:pt idx="4">
                  <c:v>761.83532318521748</c:v>
                </c:pt>
                <c:pt idx="5">
                  <c:v>243.39859705036417</c:v>
                </c:pt>
                <c:pt idx="6">
                  <c:v>1161.5330209085221</c:v>
                </c:pt>
                <c:pt idx="7">
                  <c:v>677.42099239611071</c:v>
                </c:pt>
                <c:pt idx="8">
                  <c:v>114.41188754705932</c:v>
                </c:pt>
                <c:pt idx="9">
                  <c:v>165.47383540267188</c:v>
                </c:pt>
              </c:numCache>
            </c:numRef>
          </c:val>
        </c:ser>
        <c:ser>
          <c:idx val="1"/>
          <c:order val="1"/>
          <c:tx>
            <c:strRef>
              <c:f>'fig 3.8'!$C$3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'fig 3.8'!$A$4:$A$13</c:f>
              <c:strCache>
                <c:ptCount val="10"/>
                <c:pt idx="0">
                  <c:v>Grensekommissariatet</c:v>
                </c:pt>
                <c:pt idx="1">
                  <c:v>Kripos</c:v>
                </c:pt>
                <c:pt idx="2">
                  <c:v>Nasjonalt ID-senter</c:v>
                </c:pt>
                <c:pt idx="3">
                  <c:v>Politihøgskolen</c:v>
                </c:pt>
                <c:pt idx="4">
                  <c:v>Politidirektoratet</c:v>
                </c:pt>
                <c:pt idx="5">
                  <c:v>Politiets fellestjeneste</c:v>
                </c:pt>
                <c:pt idx="6">
                  <c:v>Politiets IKT-tjeneste</c:v>
                </c:pt>
                <c:pt idx="7">
                  <c:v>Politiets utlendingsenhet</c:v>
                </c:pt>
                <c:pt idx="8">
                  <c:v>Utrykningspolitiet</c:v>
                </c:pt>
                <c:pt idx="9">
                  <c:v>ØKOKRIM</c:v>
                </c:pt>
              </c:strCache>
            </c:strRef>
          </c:cat>
          <c:val>
            <c:numRef>
              <c:f>'fig 3.8'!$C$4:$C$13</c:f>
              <c:numCache>
                <c:formatCode>0</c:formatCode>
                <c:ptCount val="10"/>
                <c:pt idx="0">
                  <c:v>5.6170169900000024</c:v>
                </c:pt>
                <c:pt idx="1">
                  <c:v>647.15402261999952</c:v>
                </c:pt>
                <c:pt idx="2">
                  <c:v>35.1064054</c:v>
                </c:pt>
                <c:pt idx="3">
                  <c:v>701.51284121999788</c:v>
                </c:pt>
                <c:pt idx="4">
                  <c:v>846.0630319299994</c:v>
                </c:pt>
                <c:pt idx="5">
                  <c:v>426.72488669999967</c:v>
                </c:pt>
                <c:pt idx="6">
                  <c:v>1233.7749267099991</c:v>
                </c:pt>
                <c:pt idx="7">
                  <c:v>632.76684063000027</c:v>
                </c:pt>
                <c:pt idx="8">
                  <c:v>124.74386245000001</c:v>
                </c:pt>
                <c:pt idx="9">
                  <c:v>181.5940951899999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56320"/>
        <c:axId val="100457856"/>
      </c:barChart>
      <c:catAx>
        <c:axId val="100456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457856"/>
        <c:crosses val="autoZero"/>
        <c:auto val="1"/>
        <c:lblAlgn val="ctr"/>
        <c:lblOffset val="100"/>
        <c:noMultiLvlLbl val="0"/>
      </c:catAx>
      <c:valAx>
        <c:axId val="1004578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0456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cat>
            <c:strRef>
              <c:f>'fig 4.1'!$A$5:$A$17</c:f>
              <c:strCache>
                <c:ptCount val="13"/>
                <c:pt idx="0">
                  <c:v>Vest politidistrikt</c:v>
                </c:pt>
                <c:pt idx="1">
                  <c:v>Sør-Vest politidistrikt</c:v>
                </c:pt>
                <c:pt idx="2">
                  <c:v>Øst politidistrikt</c:v>
                </c:pt>
                <c:pt idx="3">
                  <c:v>Sør-Øst politidistrikt</c:v>
                </c:pt>
                <c:pt idx="4">
                  <c:v>Møre og Romsdal politidistrikt</c:v>
                </c:pt>
                <c:pt idx="5">
                  <c:v>Agder politidistrikt</c:v>
                </c:pt>
                <c:pt idx="6">
                  <c:v>Gjennomsnitt (Politidistrikt)</c:v>
                </c:pt>
                <c:pt idx="7">
                  <c:v>Nordland politidistrikt</c:v>
                </c:pt>
                <c:pt idx="8">
                  <c:v>Oslo politidistrikt</c:v>
                </c:pt>
                <c:pt idx="9">
                  <c:v>Innlandet politidistrikt</c:v>
                </c:pt>
                <c:pt idx="10">
                  <c:v>Trøndelag politidistrikt</c:v>
                </c:pt>
                <c:pt idx="11">
                  <c:v>Troms politidistrikt</c:v>
                </c:pt>
                <c:pt idx="12">
                  <c:v>Finnmark politidistrikt</c:v>
                </c:pt>
              </c:strCache>
            </c:strRef>
          </c:cat>
          <c:val>
            <c:numRef>
              <c:f>'fig 4.1'!$D$5:$D$17</c:f>
              <c:numCache>
                <c:formatCode>0.00%</c:formatCode>
                <c:ptCount val="13"/>
                <c:pt idx="0">
                  <c:v>0.83370919523483555</c:v>
                </c:pt>
                <c:pt idx="1">
                  <c:v>0.8304992072992059</c:v>
                </c:pt>
                <c:pt idx="2">
                  <c:v>0.81555244430838902</c:v>
                </c:pt>
                <c:pt idx="3">
                  <c:v>0.81284369251776245</c:v>
                </c:pt>
                <c:pt idx="4">
                  <c:v>0.81160185713914912</c:v>
                </c:pt>
                <c:pt idx="5">
                  <c:v>0.81094468136606612</c:v>
                </c:pt>
                <c:pt idx="6">
                  <c:v>0.80950458754156107</c:v>
                </c:pt>
                <c:pt idx="7">
                  <c:v>0.8051639933544843</c:v>
                </c:pt>
                <c:pt idx="8">
                  <c:v>0.80154202429298049</c:v>
                </c:pt>
                <c:pt idx="9">
                  <c:v>0.79993402585391216</c:v>
                </c:pt>
                <c:pt idx="10">
                  <c:v>0.79778683754170565</c:v>
                </c:pt>
                <c:pt idx="11">
                  <c:v>0.7811753114987986</c:v>
                </c:pt>
                <c:pt idx="12">
                  <c:v>0.76883578475883962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66688"/>
        <c:axId val="100468224"/>
      </c:barChart>
      <c:catAx>
        <c:axId val="100466688"/>
        <c:scaling>
          <c:orientation val="minMax"/>
        </c:scaling>
        <c:delete val="0"/>
        <c:axPos val="l"/>
        <c:majorTickMark val="out"/>
        <c:minorTickMark val="none"/>
        <c:tickLblPos val="nextTo"/>
        <c:crossAx val="100468224"/>
        <c:crosses val="autoZero"/>
        <c:auto val="1"/>
        <c:lblAlgn val="ctr"/>
        <c:lblOffset val="100"/>
        <c:noMultiLvlLbl val="0"/>
      </c:catAx>
      <c:valAx>
        <c:axId val="10046822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100466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1">
  <dgm:title val=""/>
  <dgm:desc val=""/>
  <dgm:catLst>
    <dgm:cat type="mainScheme" pri="10100"/>
  </dgm:catLst>
  <dgm:styleLbl name="node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dk1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3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4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dk1">
        <a:alpha val="4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dk1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1">
        <a:shade val="8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dk1">
        <a:tint val="50000"/>
        <a:alpha val="4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dk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248A0AFD-7F51-4F08-B4D1-10714BA25F0C}" type="doc">
      <dgm:prSet loTypeId="urn:microsoft.com/office/officeart/2005/8/layout/hierarchy2" loCatId="hierarchy" qsTypeId="urn:microsoft.com/office/officeart/2005/8/quickstyle/simple1" qsCatId="simple" csTypeId="urn:microsoft.com/office/officeart/2005/8/colors/accent0_1" csCatId="mainScheme" phldr="1"/>
      <dgm:spPr/>
      <dgm:t>
        <a:bodyPr/>
        <a:lstStyle/>
        <a:p>
          <a:endParaRPr lang="nb-NO"/>
        </a:p>
      </dgm:t>
    </dgm:pt>
    <dgm:pt modelId="{7313808E-2FD4-495F-A542-D83504DE3FA3}">
      <dgm:prSet phldrT="[Tekst]"/>
      <dgm:spPr/>
      <dgm:t>
        <a:bodyPr/>
        <a:lstStyle/>
        <a:p>
          <a:pPr algn="l"/>
          <a:r>
            <a:rPr lang="nb-NO" b="1"/>
            <a:t>Totalt                              </a:t>
          </a:r>
          <a:r>
            <a:rPr lang="nb-NO" b="0" i="0" u="none"/>
            <a:t> </a:t>
          </a:r>
          <a:r>
            <a:rPr lang="nb-NO"/>
            <a:t>                                       2017: kr 10 247 988 814   </a:t>
          </a:r>
        </a:p>
      </dgm:t>
    </dgm:pt>
    <dgm:pt modelId="{59F679D8-251A-4161-9516-085AF901AA8F}" type="parTrans" cxnId="{68911EE9-B6D0-4477-8EA0-173826ADF203}">
      <dgm:prSet/>
      <dgm:spPr/>
      <dgm:t>
        <a:bodyPr/>
        <a:lstStyle/>
        <a:p>
          <a:endParaRPr lang="nb-NO"/>
        </a:p>
      </dgm:t>
    </dgm:pt>
    <dgm:pt modelId="{FBA7E8D9-E68D-486E-B03C-951E007D4BD0}" type="sibTrans" cxnId="{68911EE9-B6D0-4477-8EA0-173826ADF203}">
      <dgm:prSet/>
      <dgm:spPr/>
      <dgm:t>
        <a:bodyPr/>
        <a:lstStyle/>
        <a:p>
          <a:endParaRPr lang="nb-NO"/>
        </a:p>
      </dgm:t>
    </dgm:pt>
    <dgm:pt modelId="{6CB811CB-6A69-4465-A061-CD713D0FB081}">
      <dgm:prSet phldrT="[Tekst]"/>
      <dgm:spPr/>
      <dgm:t>
        <a:bodyPr/>
        <a:lstStyle/>
        <a:p>
          <a:pPr algn="l"/>
          <a:r>
            <a:rPr lang="nb-NO" b="1"/>
            <a:t>Politi                                     </a:t>
          </a:r>
          <a:r>
            <a:rPr lang="nb-NO" b="0" i="0" u="none"/>
            <a:t>2017: kr 6 249 875 115   </a:t>
          </a:r>
          <a:endParaRPr lang="nb-NO"/>
        </a:p>
      </dgm:t>
    </dgm:pt>
    <dgm:pt modelId="{60A6C99C-330F-4833-96A9-0A94D30D6A4C}" type="parTrans" cxnId="{F6A13A1A-DBDD-4484-86AD-F3B636072951}">
      <dgm:prSet/>
      <dgm:spPr/>
      <dgm:t>
        <a:bodyPr/>
        <a:lstStyle/>
        <a:p>
          <a:endParaRPr lang="nb-NO"/>
        </a:p>
      </dgm:t>
    </dgm:pt>
    <dgm:pt modelId="{8A6A01CA-468D-48C0-91A1-2DBDB189A177}" type="sibTrans" cxnId="{F6A13A1A-DBDD-4484-86AD-F3B636072951}">
      <dgm:prSet/>
      <dgm:spPr/>
      <dgm:t>
        <a:bodyPr/>
        <a:lstStyle/>
        <a:p>
          <a:endParaRPr lang="nb-NO"/>
        </a:p>
      </dgm:t>
    </dgm:pt>
    <dgm:pt modelId="{C9DE976B-43B8-428A-958F-2CA4B4688BB0}">
      <dgm:prSet phldrT="[Tekst]"/>
      <dgm:spPr/>
      <dgm:t>
        <a:bodyPr/>
        <a:lstStyle/>
        <a:p>
          <a:pPr algn="l"/>
          <a:r>
            <a:rPr lang="nb-NO" b="1"/>
            <a:t>Jurist</a:t>
          </a:r>
          <a:r>
            <a:rPr lang="nb-NO"/>
            <a:t/>
          </a:r>
          <a:br>
            <a:rPr lang="nb-NO"/>
          </a:br>
          <a:r>
            <a:rPr lang="nb-NO"/>
            <a:t>2017:kr 685 061 819      </a:t>
          </a:r>
        </a:p>
      </dgm:t>
    </dgm:pt>
    <dgm:pt modelId="{6A138DA9-C103-4A85-B4E8-0CEA9F37B437}" type="parTrans" cxnId="{9ABEEC85-890F-4869-9D88-786881E236ED}">
      <dgm:prSet/>
      <dgm:spPr/>
      <dgm:t>
        <a:bodyPr/>
        <a:lstStyle/>
        <a:p>
          <a:endParaRPr lang="nb-NO"/>
        </a:p>
      </dgm:t>
    </dgm:pt>
    <dgm:pt modelId="{2B1A4CA4-994E-4BA3-BAD4-522EC019EC5B}" type="sibTrans" cxnId="{9ABEEC85-890F-4869-9D88-786881E236ED}">
      <dgm:prSet/>
      <dgm:spPr/>
      <dgm:t>
        <a:bodyPr/>
        <a:lstStyle/>
        <a:p>
          <a:endParaRPr lang="nb-NO"/>
        </a:p>
      </dgm:t>
    </dgm:pt>
    <dgm:pt modelId="{43ED8624-2A4C-4418-BDF4-30406A5C485C}">
      <dgm:prSet phldrT="[Tekst]"/>
      <dgm:spPr/>
      <dgm:t>
        <a:bodyPr/>
        <a:lstStyle/>
        <a:p>
          <a:pPr algn="l"/>
          <a:r>
            <a:rPr lang="nb-NO" b="1"/>
            <a:t>Per årsverk</a:t>
          </a:r>
        </a:p>
        <a:p>
          <a:pPr algn="l"/>
          <a:r>
            <a:rPr lang="nb-NO"/>
            <a:t>2017: kr 638 851      </a:t>
          </a:r>
        </a:p>
      </dgm:t>
    </dgm:pt>
    <dgm:pt modelId="{4C7B82B8-35A5-4493-907E-29FE80F28F26}" type="parTrans" cxnId="{B44BB724-46C6-4545-88F3-B921EB2AEA0C}">
      <dgm:prSet/>
      <dgm:spPr/>
      <dgm:t>
        <a:bodyPr/>
        <a:lstStyle/>
        <a:p>
          <a:endParaRPr lang="nb-NO"/>
        </a:p>
      </dgm:t>
    </dgm:pt>
    <dgm:pt modelId="{50CA59C2-C43B-46C6-A056-682F94B8B7CD}" type="sibTrans" cxnId="{B44BB724-46C6-4545-88F3-B921EB2AEA0C}">
      <dgm:prSet/>
      <dgm:spPr/>
      <dgm:t>
        <a:bodyPr/>
        <a:lstStyle/>
        <a:p>
          <a:endParaRPr lang="nb-NO"/>
        </a:p>
      </dgm:t>
    </dgm:pt>
    <dgm:pt modelId="{11DCD92C-6D01-4CE3-AD0D-AE2F800C26A0}">
      <dgm:prSet phldrT="[Tekst]"/>
      <dgm:spPr/>
      <dgm:t>
        <a:bodyPr/>
        <a:lstStyle/>
        <a:p>
          <a:pPr algn="l"/>
          <a:r>
            <a:rPr lang="nb-NO" b="1"/>
            <a:t>Per årsverk</a:t>
          </a:r>
        </a:p>
        <a:p>
          <a:pPr algn="l"/>
          <a:r>
            <a:rPr lang="nb-NO"/>
            <a:t> 2017: kr 778 479           </a:t>
          </a:r>
        </a:p>
      </dgm:t>
    </dgm:pt>
    <dgm:pt modelId="{BA90F7F3-CE51-4D0E-8F0F-D2EE33C0346F}" type="sibTrans" cxnId="{59E2B46B-4F5B-4A69-BD65-D84BAA058F74}">
      <dgm:prSet/>
      <dgm:spPr/>
      <dgm:t>
        <a:bodyPr/>
        <a:lstStyle/>
        <a:p>
          <a:endParaRPr lang="nb-NO"/>
        </a:p>
      </dgm:t>
    </dgm:pt>
    <dgm:pt modelId="{EE62A41F-3157-48D5-8A06-A892E95788AF}" type="parTrans" cxnId="{59E2B46B-4F5B-4A69-BD65-D84BAA058F74}">
      <dgm:prSet/>
      <dgm:spPr/>
      <dgm:t>
        <a:bodyPr/>
        <a:lstStyle/>
        <a:p>
          <a:endParaRPr lang="nb-NO"/>
        </a:p>
      </dgm:t>
    </dgm:pt>
    <dgm:pt modelId="{49859236-2634-4887-8573-16C4EA00A85B}">
      <dgm:prSet phldrT="[Tekst]"/>
      <dgm:spPr/>
      <dgm:t>
        <a:bodyPr/>
        <a:lstStyle/>
        <a:p>
          <a:pPr algn="l"/>
          <a:r>
            <a:rPr lang="nb-NO" b="1"/>
            <a:t>Sivil</a:t>
          </a:r>
          <a:r>
            <a:rPr lang="nb-NO"/>
            <a:t/>
          </a:r>
          <a:br>
            <a:rPr lang="nb-NO"/>
          </a:br>
          <a:r>
            <a:rPr lang="nb-NO"/>
            <a:t>2017: kr 3 313 051 880              </a:t>
          </a:r>
        </a:p>
      </dgm:t>
    </dgm:pt>
    <dgm:pt modelId="{A399AEAB-292E-4010-943F-5A86D56249AA}" type="parTrans" cxnId="{EF50F2B2-E841-4A35-8889-A8925DACCD61}">
      <dgm:prSet/>
      <dgm:spPr/>
      <dgm:t>
        <a:bodyPr/>
        <a:lstStyle/>
        <a:p>
          <a:endParaRPr lang="nb-NO"/>
        </a:p>
      </dgm:t>
    </dgm:pt>
    <dgm:pt modelId="{87AC8364-70D7-4641-A919-A8B7704FBAF0}" type="sibTrans" cxnId="{EF50F2B2-E841-4A35-8889-A8925DACCD61}">
      <dgm:prSet/>
      <dgm:spPr/>
      <dgm:t>
        <a:bodyPr/>
        <a:lstStyle/>
        <a:p>
          <a:endParaRPr lang="nb-NO"/>
        </a:p>
      </dgm:t>
    </dgm:pt>
    <dgm:pt modelId="{3B9B190A-F61D-41BA-824A-1991E5C85C25}">
      <dgm:prSet phldrT="[Tekst]"/>
      <dgm:spPr/>
      <dgm:t>
        <a:bodyPr/>
        <a:lstStyle/>
        <a:p>
          <a:pPr algn="l"/>
          <a:r>
            <a:rPr lang="nb-NO" b="1"/>
            <a:t>Per årsverk</a:t>
          </a:r>
          <a:r>
            <a:rPr lang="nb-NO"/>
            <a:t/>
          </a:r>
          <a:br>
            <a:rPr lang="nb-NO"/>
          </a:br>
          <a:r>
            <a:rPr lang="nb-NO"/>
            <a:t>2017: kr 558 788          </a:t>
          </a:r>
        </a:p>
      </dgm:t>
    </dgm:pt>
    <dgm:pt modelId="{3A0DEEAB-3137-42C4-8F6F-0E856A5CB64E}" type="parTrans" cxnId="{E3AA6C17-4002-4F52-B175-C81EFE42DF14}">
      <dgm:prSet/>
      <dgm:spPr/>
      <dgm:t>
        <a:bodyPr/>
        <a:lstStyle/>
        <a:p>
          <a:endParaRPr lang="nb-NO"/>
        </a:p>
      </dgm:t>
    </dgm:pt>
    <dgm:pt modelId="{D79E3B47-99B8-44EC-B6F0-2FE34A5B08E0}" type="sibTrans" cxnId="{E3AA6C17-4002-4F52-B175-C81EFE42DF14}">
      <dgm:prSet/>
      <dgm:spPr/>
      <dgm:t>
        <a:bodyPr/>
        <a:lstStyle/>
        <a:p>
          <a:endParaRPr lang="nb-NO"/>
        </a:p>
      </dgm:t>
    </dgm:pt>
    <dgm:pt modelId="{F7832BD5-C4BA-452C-B017-A81EE604965F}" type="pres">
      <dgm:prSet presAssocID="{248A0AFD-7F51-4F08-B4D1-10714BA25F0C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nb-NO"/>
        </a:p>
      </dgm:t>
    </dgm:pt>
    <dgm:pt modelId="{01A65E71-A6CA-4672-B00A-B5A90A2E5CD7}" type="pres">
      <dgm:prSet presAssocID="{7313808E-2FD4-495F-A542-D83504DE3FA3}" presName="root1" presStyleCnt="0"/>
      <dgm:spPr/>
      <dgm:t>
        <a:bodyPr/>
        <a:lstStyle/>
        <a:p>
          <a:endParaRPr lang="nb-NO"/>
        </a:p>
      </dgm:t>
    </dgm:pt>
    <dgm:pt modelId="{A799C476-17F8-43D5-BCFF-A35B769D8B7A}" type="pres">
      <dgm:prSet presAssocID="{7313808E-2FD4-495F-A542-D83504DE3FA3}" presName="LevelOneTextNode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nb-NO"/>
        </a:p>
      </dgm:t>
    </dgm:pt>
    <dgm:pt modelId="{208F7B84-2C2F-4849-AF16-F327A8311ADC}" type="pres">
      <dgm:prSet presAssocID="{7313808E-2FD4-495F-A542-D83504DE3FA3}" presName="level2hierChild" presStyleCnt="0"/>
      <dgm:spPr/>
      <dgm:t>
        <a:bodyPr/>
        <a:lstStyle/>
        <a:p>
          <a:endParaRPr lang="nb-NO"/>
        </a:p>
      </dgm:t>
    </dgm:pt>
    <dgm:pt modelId="{2A705679-9218-437F-A595-2DFA7FBC400F}" type="pres">
      <dgm:prSet presAssocID="{60A6C99C-330F-4833-96A9-0A94D30D6A4C}" presName="conn2-1" presStyleLbl="parChTrans1D2" presStyleIdx="0" presStyleCnt="3"/>
      <dgm:spPr/>
      <dgm:t>
        <a:bodyPr/>
        <a:lstStyle/>
        <a:p>
          <a:endParaRPr lang="nb-NO"/>
        </a:p>
      </dgm:t>
    </dgm:pt>
    <dgm:pt modelId="{E8BAB45E-40BE-401F-8B6D-F0D65B84A8AD}" type="pres">
      <dgm:prSet presAssocID="{60A6C99C-330F-4833-96A9-0A94D30D6A4C}" presName="connTx" presStyleLbl="parChTrans1D2" presStyleIdx="0" presStyleCnt="3"/>
      <dgm:spPr/>
      <dgm:t>
        <a:bodyPr/>
        <a:lstStyle/>
        <a:p>
          <a:endParaRPr lang="nb-NO"/>
        </a:p>
      </dgm:t>
    </dgm:pt>
    <dgm:pt modelId="{26E5F52F-F16F-46DF-AFB9-A082207FA155}" type="pres">
      <dgm:prSet presAssocID="{6CB811CB-6A69-4465-A061-CD713D0FB081}" presName="root2" presStyleCnt="0"/>
      <dgm:spPr/>
      <dgm:t>
        <a:bodyPr/>
        <a:lstStyle/>
        <a:p>
          <a:endParaRPr lang="nb-NO"/>
        </a:p>
      </dgm:t>
    </dgm:pt>
    <dgm:pt modelId="{FB080D07-2F60-46DC-A962-8AA0D58A6F73}" type="pres">
      <dgm:prSet presAssocID="{6CB811CB-6A69-4465-A061-CD713D0FB081}" presName="LevelTwoTextNode" presStyleLbl="node2" presStyleIdx="0" presStyleCnt="3" custScaleX="130419" custScaleY="105660" custLinFactNeighborX="543">
        <dgm:presLayoutVars>
          <dgm:chPref val="3"/>
        </dgm:presLayoutVars>
      </dgm:prSet>
      <dgm:spPr/>
      <dgm:t>
        <a:bodyPr/>
        <a:lstStyle/>
        <a:p>
          <a:endParaRPr lang="nb-NO"/>
        </a:p>
      </dgm:t>
    </dgm:pt>
    <dgm:pt modelId="{B6F18820-D342-41F6-9883-922B18B5280D}" type="pres">
      <dgm:prSet presAssocID="{6CB811CB-6A69-4465-A061-CD713D0FB081}" presName="level3hierChild" presStyleCnt="0"/>
      <dgm:spPr/>
      <dgm:t>
        <a:bodyPr/>
        <a:lstStyle/>
        <a:p>
          <a:endParaRPr lang="nb-NO"/>
        </a:p>
      </dgm:t>
    </dgm:pt>
    <dgm:pt modelId="{D977D7A2-1AB1-4F98-A275-375DD8929AD4}" type="pres">
      <dgm:prSet presAssocID="{4C7B82B8-35A5-4493-907E-29FE80F28F26}" presName="conn2-1" presStyleLbl="parChTrans1D3" presStyleIdx="0" presStyleCnt="3"/>
      <dgm:spPr/>
      <dgm:t>
        <a:bodyPr/>
        <a:lstStyle/>
        <a:p>
          <a:endParaRPr lang="nb-NO"/>
        </a:p>
      </dgm:t>
    </dgm:pt>
    <dgm:pt modelId="{B5FE4A54-8351-472C-9F5B-C87A3A2442A0}" type="pres">
      <dgm:prSet presAssocID="{4C7B82B8-35A5-4493-907E-29FE80F28F26}" presName="connTx" presStyleLbl="parChTrans1D3" presStyleIdx="0" presStyleCnt="3"/>
      <dgm:spPr/>
      <dgm:t>
        <a:bodyPr/>
        <a:lstStyle/>
        <a:p>
          <a:endParaRPr lang="nb-NO"/>
        </a:p>
      </dgm:t>
    </dgm:pt>
    <dgm:pt modelId="{13EE17E2-BED8-4154-87FB-7D1620BD5D97}" type="pres">
      <dgm:prSet presAssocID="{43ED8624-2A4C-4418-BDF4-30406A5C485C}" presName="root2" presStyleCnt="0"/>
      <dgm:spPr/>
      <dgm:t>
        <a:bodyPr/>
        <a:lstStyle/>
        <a:p>
          <a:endParaRPr lang="nb-NO"/>
        </a:p>
      </dgm:t>
    </dgm:pt>
    <dgm:pt modelId="{886BA939-2CC2-4861-B144-E093B06AA3D9}" type="pres">
      <dgm:prSet presAssocID="{43ED8624-2A4C-4418-BDF4-30406A5C485C}" presName="LevelTwoTextNode" presStyleLbl="node3" presStyleIdx="0" presStyleCnt="3">
        <dgm:presLayoutVars>
          <dgm:chPref val="3"/>
        </dgm:presLayoutVars>
      </dgm:prSet>
      <dgm:spPr/>
      <dgm:t>
        <a:bodyPr/>
        <a:lstStyle/>
        <a:p>
          <a:endParaRPr lang="nb-NO"/>
        </a:p>
      </dgm:t>
    </dgm:pt>
    <dgm:pt modelId="{28FED316-8D13-4DB1-8B58-99FE8899827E}" type="pres">
      <dgm:prSet presAssocID="{43ED8624-2A4C-4418-BDF4-30406A5C485C}" presName="level3hierChild" presStyleCnt="0"/>
      <dgm:spPr/>
      <dgm:t>
        <a:bodyPr/>
        <a:lstStyle/>
        <a:p>
          <a:endParaRPr lang="nb-NO"/>
        </a:p>
      </dgm:t>
    </dgm:pt>
    <dgm:pt modelId="{FCBE42A3-BB30-42D8-A58E-07FDB50EACEC}" type="pres">
      <dgm:prSet presAssocID="{6A138DA9-C103-4A85-B4E8-0CEA9F37B437}" presName="conn2-1" presStyleLbl="parChTrans1D2" presStyleIdx="1" presStyleCnt="3"/>
      <dgm:spPr/>
      <dgm:t>
        <a:bodyPr/>
        <a:lstStyle/>
        <a:p>
          <a:endParaRPr lang="nb-NO"/>
        </a:p>
      </dgm:t>
    </dgm:pt>
    <dgm:pt modelId="{12EE5656-CFEB-4288-BA65-31688459CA02}" type="pres">
      <dgm:prSet presAssocID="{6A138DA9-C103-4A85-B4E8-0CEA9F37B437}" presName="connTx" presStyleLbl="parChTrans1D2" presStyleIdx="1" presStyleCnt="3"/>
      <dgm:spPr/>
      <dgm:t>
        <a:bodyPr/>
        <a:lstStyle/>
        <a:p>
          <a:endParaRPr lang="nb-NO"/>
        </a:p>
      </dgm:t>
    </dgm:pt>
    <dgm:pt modelId="{A33BC889-1142-4DE7-864C-234460DF1D1E}" type="pres">
      <dgm:prSet presAssocID="{C9DE976B-43B8-428A-958F-2CA4B4688BB0}" presName="root2" presStyleCnt="0"/>
      <dgm:spPr/>
      <dgm:t>
        <a:bodyPr/>
        <a:lstStyle/>
        <a:p>
          <a:endParaRPr lang="nb-NO"/>
        </a:p>
      </dgm:t>
    </dgm:pt>
    <dgm:pt modelId="{73453451-2D5F-44A9-9B3A-8275D993C565}" type="pres">
      <dgm:prSet presAssocID="{C9DE976B-43B8-428A-958F-2CA4B4688BB0}" presName="LevelTwoTextNode" presStyleLbl="node2" presStyleIdx="1" presStyleCnt="3" custScaleX="132759">
        <dgm:presLayoutVars>
          <dgm:chPref val="3"/>
        </dgm:presLayoutVars>
      </dgm:prSet>
      <dgm:spPr/>
      <dgm:t>
        <a:bodyPr/>
        <a:lstStyle/>
        <a:p>
          <a:endParaRPr lang="nb-NO"/>
        </a:p>
      </dgm:t>
    </dgm:pt>
    <dgm:pt modelId="{216C1A92-37AA-4BAA-91A2-6DB2CDF73499}" type="pres">
      <dgm:prSet presAssocID="{C9DE976B-43B8-428A-958F-2CA4B4688BB0}" presName="level3hierChild" presStyleCnt="0"/>
      <dgm:spPr/>
      <dgm:t>
        <a:bodyPr/>
        <a:lstStyle/>
        <a:p>
          <a:endParaRPr lang="nb-NO"/>
        </a:p>
      </dgm:t>
    </dgm:pt>
    <dgm:pt modelId="{E4296B2E-C23A-49CE-9E78-C290653DF70E}" type="pres">
      <dgm:prSet presAssocID="{EE62A41F-3157-48D5-8A06-A892E95788AF}" presName="conn2-1" presStyleLbl="parChTrans1D3" presStyleIdx="1" presStyleCnt="3"/>
      <dgm:spPr/>
      <dgm:t>
        <a:bodyPr/>
        <a:lstStyle/>
        <a:p>
          <a:endParaRPr lang="nb-NO"/>
        </a:p>
      </dgm:t>
    </dgm:pt>
    <dgm:pt modelId="{E15A4B57-D343-4967-AAA8-3EBC28164462}" type="pres">
      <dgm:prSet presAssocID="{EE62A41F-3157-48D5-8A06-A892E95788AF}" presName="connTx" presStyleLbl="parChTrans1D3" presStyleIdx="1" presStyleCnt="3"/>
      <dgm:spPr/>
      <dgm:t>
        <a:bodyPr/>
        <a:lstStyle/>
        <a:p>
          <a:endParaRPr lang="nb-NO"/>
        </a:p>
      </dgm:t>
    </dgm:pt>
    <dgm:pt modelId="{389AC429-5939-4B29-8FDB-FC15B148368F}" type="pres">
      <dgm:prSet presAssocID="{11DCD92C-6D01-4CE3-AD0D-AE2F800C26A0}" presName="root2" presStyleCnt="0"/>
      <dgm:spPr/>
      <dgm:t>
        <a:bodyPr/>
        <a:lstStyle/>
        <a:p>
          <a:endParaRPr lang="nb-NO"/>
        </a:p>
      </dgm:t>
    </dgm:pt>
    <dgm:pt modelId="{560EFDE6-905F-42FD-AAC1-3FAF568DD889}" type="pres">
      <dgm:prSet presAssocID="{11DCD92C-6D01-4CE3-AD0D-AE2F800C26A0}" presName="LevelTwoTextNode" presStyleLbl="node3" presStyleIdx="1" presStyleCnt="3" custLinFactNeighborX="-549">
        <dgm:presLayoutVars>
          <dgm:chPref val="3"/>
        </dgm:presLayoutVars>
      </dgm:prSet>
      <dgm:spPr/>
      <dgm:t>
        <a:bodyPr/>
        <a:lstStyle/>
        <a:p>
          <a:endParaRPr lang="nb-NO"/>
        </a:p>
      </dgm:t>
    </dgm:pt>
    <dgm:pt modelId="{3A36E5F9-B459-4462-99EA-2EC74FA1D44D}" type="pres">
      <dgm:prSet presAssocID="{11DCD92C-6D01-4CE3-AD0D-AE2F800C26A0}" presName="level3hierChild" presStyleCnt="0"/>
      <dgm:spPr/>
      <dgm:t>
        <a:bodyPr/>
        <a:lstStyle/>
        <a:p>
          <a:endParaRPr lang="nb-NO"/>
        </a:p>
      </dgm:t>
    </dgm:pt>
    <dgm:pt modelId="{E4446729-1DFC-475C-8C1D-42624126951E}" type="pres">
      <dgm:prSet presAssocID="{A399AEAB-292E-4010-943F-5A86D56249AA}" presName="conn2-1" presStyleLbl="parChTrans1D2" presStyleIdx="2" presStyleCnt="3"/>
      <dgm:spPr/>
      <dgm:t>
        <a:bodyPr/>
        <a:lstStyle/>
        <a:p>
          <a:endParaRPr lang="nb-NO"/>
        </a:p>
      </dgm:t>
    </dgm:pt>
    <dgm:pt modelId="{1E826B7F-A7ED-4AF9-A6CF-062440A9FCCE}" type="pres">
      <dgm:prSet presAssocID="{A399AEAB-292E-4010-943F-5A86D56249AA}" presName="connTx" presStyleLbl="parChTrans1D2" presStyleIdx="2" presStyleCnt="3"/>
      <dgm:spPr/>
      <dgm:t>
        <a:bodyPr/>
        <a:lstStyle/>
        <a:p>
          <a:endParaRPr lang="nb-NO"/>
        </a:p>
      </dgm:t>
    </dgm:pt>
    <dgm:pt modelId="{408EDC93-0AA9-42BE-A7D2-77B5969D0940}" type="pres">
      <dgm:prSet presAssocID="{49859236-2634-4887-8573-16C4EA00A85B}" presName="root2" presStyleCnt="0"/>
      <dgm:spPr/>
    </dgm:pt>
    <dgm:pt modelId="{56C4D981-7169-478C-BD19-A002D28C5ECE}" type="pres">
      <dgm:prSet presAssocID="{49859236-2634-4887-8573-16C4EA00A85B}" presName="LevelTwoTextNode" presStyleLbl="node2" presStyleIdx="2" presStyleCnt="3" custScaleX="131662">
        <dgm:presLayoutVars>
          <dgm:chPref val="3"/>
        </dgm:presLayoutVars>
      </dgm:prSet>
      <dgm:spPr/>
      <dgm:t>
        <a:bodyPr/>
        <a:lstStyle/>
        <a:p>
          <a:endParaRPr lang="nb-NO"/>
        </a:p>
      </dgm:t>
    </dgm:pt>
    <dgm:pt modelId="{BCBC7D45-05B6-43B4-A175-B71C5FB565C7}" type="pres">
      <dgm:prSet presAssocID="{49859236-2634-4887-8573-16C4EA00A85B}" presName="level3hierChild" presStyleCnt="0"/>
      <dgm:spPr/>
    </dgm:pt>
    <dgm:pt modelId="{CFE83812-CA3B-41A5-A23F-A440F365305F}" type="pres">
      <dgm:prSet presAssocID="{3A0DEEAB-3137-42C4-8F6F-0E856A5CB64E}" presName="conn2-1" presStyleLbl="parChTrans1D3" presStyleIdx="2" presStyleCnt="3"/>
      <dgm:spPr/>
      <dgm:t>
        <a:bodyPr/>
        <a:lstStyle/>
        <a:p>
          <a:endParaRPr lang="nb-NO"/>
        </a:p>
      </dgm:t>
    </dgm:pt>
    <dgm:pt modelId="{9D24C9B5-9B1D-4C0B-9B33-F453EEC3FAF3}" type="pres">
      <dgm:prSet presAssocID="{3A0DEEAB-3137-42C4-8F6F-0E856A5CB64E}" presName="connTx" presStyleLbl="parChTrans1D3" presStyleIdx="2" presStyleCnt="3"/>
      <dgm:spPr/>
      <dgm:t>
        <a:bodyPr/>
        <a:lstStyle/>
        <a:p>
          <a:endParaRPr lang="nb-NO"/>
        </a:p>
      </dgm:t>
    </dgm:pt>
    <dgm:pt modelId="{552B8757-5C90-4E35-9EAD-3F2AE5EB7C67}" type="pres">
      <dgm:prSet presAssocID="{3B9B190A-F61D-41BA-824A-1991E5C85C25}" presName="root2" presStyleCnt="0"/>
      <dgm:spPr/>
    </dgm:pt>
    <dgm:pt modelId="{C7590071-3907-4E78-9BB2-6DDEAE23C3EB}" type="pres">
      <dgm:prSet presAssocID="{3B9B190A-F61D-41BA-824A-1991E5C85C25}" presName="LevelTwoTextNode" presStyleLbl="node3" presStyleIdx="2" presStyleCnt="3" custLinFactNeighborX="-1104" custLinFactNeighborY="-1104">
        <dgm:presLayoutVars>
          <dgm:chPref val="3"/>
        </dgm:presLayoutVars>
      </dgm:prSet>
      <dgm:spPr/>
      <dgm:t>
        <a:bodyPr/>
        <a:lstStyle/>
        <a:p>
          <a:endParaRPr lang="nb-NO"/>
        </a:p>
      </dgm:t>
    </dgm:pt>
    <dgm:pt modelId="{1AD40E2F-DF99-40B1-89F6-2827C8C23266}" type="pres">
      <dgm:prSet presAssocID="{3B9B190A-F61D-41BA-824A-1991E5C85C25}" presName="level3hierChild" presStyleCnt="0"/>
      <dgm:spPr/>
    </dgm:pt>
  </dgm:ptLst>
  <dgm:cxnLst>
    <dgm:cxn modelId="{B09C4BE4-D0CB-4BA7-85A2-CC40776BE033}" type="presOf" srcId="{A399AEAB-292E-4010-943F-5A86D56249AA}" destId="{1E826B7F-A7ED-4AF9-A6CF-062440A9FCCE}" srcOrd="1" destOrd="0" presId="urn:microsoft.com/office/officeart/2005/8/layout/hierarchy2"/>
    <dgm:cxn modelId="{3BFD8B8A-A9CC-456A-AB00-3ECF0E6360F5}" type="presOf" srcId="{EE62A41F-3157-48D5-8A06-A892E95788AF}" destId="{E15A4B57-D343-4967-AAA8-3EBC28164462}" srcOrd="1" destOrd="0" presId="urn:microsoft.com/office/officeart/2005/8/layout/hierarchy2"/>
    <dgm:cxn modelId="{4D33E793-6A80-4584-809A-FA8063CA99B6}" type="presOf" srcId="{7313808E-2FD4-495F-A542-D83504DE3FA3}" destId="{A799C476-17F8-43D5-BCFF-A35B769D8B7A}" srcOrd="0" destOrd="0" presId="urn:microsoft.com/office/officeart/2005/8/layout/hierarchy2"/>
    <dgm:cxn modelId="{F6A13A1A-DBDD-4484-86AD-F3B636072951}" srcId="{7313808E-2FD4-495F-A542-D83504DE3FA3}" destId="{6CB811CB-6A69-4465-A061-CD713D0FB081}" srcOrd="0" destOrd="0" parTransId="{60A6C99C-330F-4833-96A9-0A94D30D6A4C}" sibTransId="{8A6A01CA-468D-48C0-91A1-2DBDB189A177}"/>
    <dgm:cxn modelId="{8A3DB29A-CCC2-4365-B6B3-498AC43D2135}" type="presOf" srcId="{A399AEAB-292E-4010-943F-5A86D56249AA}" destId="{E4446729-1DFC-475C-8C1D-42624126951E}" srcOrd="0" destOrd="0" presId="urn:microsoft.com/office/officeart/2005/8/layout/hierarchy2"/>
    <dgm:cxn modelId="{A5560BE4-B43E-493B-99B1-B6380936F3C2}" type="presOf" srcId="{43ED8624-2A4C-4418-BDF4-30406A5C485C}" destId="{886BA939-2CC2-4861-B144-E093B06AA3D9}" srcOrd="0" destOrd="0" presId="urn:microsoft.com/office/officeart/2005/8/layout/hierarchy2"/>
    <dgm:cxn modelId="{657B8EFF-7EC1-4E7F-B3FB-7D67153BCC58}" type="presOf" srcId="{4C7B82B8-35A5-4493-907E-29FE80F28F26}" destId="{B5FE4A54-8351-472C-9F5B-C87A3A2442A0}" srcOrd="1" destOrd="0" presId="urn:microsoft.com/office/officeart/2005/8/layout/hierarchy2"/>
    <dgm:cxn modelId="{5C213BD9-9088-45FA-9456-AAA6CAA0DD06}" type="presOf" srcId="{6A138DA9-C103-4A85-B4E8-0CEA9F37B437}" destId="{FCBE42A3-BB30-42D8-A58E-07FDB50EACEC}" srcOrd="0" destOrd="0" presId="urn:microsoft.com/office/officeart/2005/8/layout/hierarchy2"/>
    <dgm:cxn modelId="{E3AA6C17-4002-4F52-B175-C81EFE42DF14}" srcId="{49859236-2634-4887-8573-16C4EA00A85B}" destId="{3B9B190A-F61D-41BA-824A-1991E5C85C25}" srcOrd="0" destOrd="0" parTransId="{3A0DEEAB-3137-42C4-8F6F-0E856A5CB64E}" sibTransId="{D79E3B47-99B8-44EC-B6F0-2FE34A5B08E0}"/>
    <dgm:cxn modelId="{2A6988E9-A4BE-4780-AB68-AEA0951AAD98}" type="presOf" srcId="{11DCD92C-6D01-4CE3-AD0D-AE2F800C26A0}" destId="{560EFDE6-905F-42FD-AAC1-3FAF568DD889}" srcOrd="0" destOrd="0" presId="urn:microsoft.com/office/officeart/2005/8/layout/hierarchy2"/>
    <dgm:cxn modelId="{A2BC1F68-D3C3-46A8-B3C7-9F4E970830AB}" type="presOf" srcId="{C9DE976B-43B8-428A-958F-2CA4B4688BB0}" destId="{73453451-2D5F-44A9-9B3A-8275D993C565}" srcOrd="0" destOrd="0" presId="urn:microsoft.com/office/officeart/2005/8/layout/hierarchy2"/>
    <dgm:cxn modelId="{68911EE9-B6D0-4477-8EA0-173826ADF203}" srcId="{248A0AFD-7F51-4F08-B4D1-10714BA25F0C}" destId="{7313808E-2FD4-495F-A542-D83504DE3FA3}" srcOrd="0" destOrd="0" parTransId="{59F679D8-251A-4161-9516-085AF901AA8F}" sibTransId="{FBA7E8D9-E68D-486E-B03C-951E007D4BD0}"/>
    <dgm:cxn modelId="{B44BB724-46C6-4545-88F3-B921EB2AEA0C}" srcId="{6CB811CB-6A69-4465-A061-CD713D0FB081}" destId="{43ED8624-2A4C-4418-BDF4-30406A5C485C}" srcOrd="0" destOrd="0" parTransId="{4C7B82B8-35A5-4493-907E-29FE80F28F26}" sibTransId="{50CA59C2-C43B-46C6-A056-682F94B8B7CD}"/>
    <dgm:cxn modelId="{D06AED2F-2491-4A24-B300-1EA091A1F8B0}" type="presOf" srcId="{3A0DEEAB-3137-42C4-8F6F-0E856A5CB64E}" destId="{9D24C9B5-9B1D-4C0B-9B33-F453EEC3FAF3}" srcOrd="1" destOrd="0" presId="urn:microsoft.com/office/officeart/2005/8/layout/hierarchy2"/>
    <dgm:cxn modelId="{169E8D29-A8BB-4F46-B822-52F723E1C452}" type="presOf" srcId="{60A6C99C-330F-4833-96A9-0A94D30D6A4C}" destId="{2A705679-9218-437F-A595-2DFA7FBC400F}" srcOrd="0" destOrd="0" presId="urn:microsoft.com/office/officeart/2005/8/layout/hierarchy2"/>
    <dgm:cxn modelId="{9ABEEC85-890F-4869-9D88-786881E236ED}" srcId="{7313808E-2FD4-495F-A542-D83504DE3FA3}" destId="{C9DE976B-43B8-428A-958F-2CA4B4688BB0}" srcOrd="1" destOrd="0" parTransId="{6A138DA9-C103-4A85-B4E8-0CEA9F37B437}" sibTransId="{2B1A4CA4-994E-4BA3-BAD4-522EC019EC5B}"/>
    <dgm:cxn modelId="{63F4E22B-387C-4315-A0A7-D76E294D8D46}" type="presOf" srcId="{3B9B190A-F61D-41BA-824A-1991E5C85C25}" destId="{C7590071-3907-4E78-9BB2-6DDEAE23C3EB}" srcOrd="0" destOrd="0" presId="urn:microsoft.com/office/officeart/2005/8/layout/hierarchy2"/>
    <dgm:cxn modelId="{E5D6FA0A-7BFB-4E24-ADC9-9D2F8D933EE7}" type="presOf" srcId="{6CB811CB-6A69-4465-A061-CD713D0FB081}" destId="{FB080D07-2F60-46DC-A962-8AA0D58A6F73}" srcOrd="0" destOrd="0" presId="urn:microsoft.com/office/officeart/2005/8/layout/hierarchy2"/>
    <dgm:cxn modelId="{91E11F8A-B8ED-499A-94B6-2EB097845B1D}" type="presOf" srcId="{248A0AFD-7F51-4F08-B4D1-10714BA25F0C}" destId="{F7832BD5-C4BA-452C-B017-A81EE604965F}" srcOrd="0" destOrd="0" presId="urn:microsoft.com/office/officeart/2005/8/layout/hierarchy2"/>
    <dgm:cxn modelId="{E1D0F7F8-BF57-4610-8E43-07B235E878AD}" type="presOf" srcId="{49859236-2634-4887-8573-16C4EA00A85B}" destId="{56C4D981-7169-478C-BD19-A002D28C5ECE}" srcOrd="0" destOrd="0" presId="urn:microsoft.com/office/officeart/2005/8/layout/hierarchy2"/>
    <dgm:cxn modelId="{F1278AFF-79CC-4D44-954F-F1C64A626F81}" type="presOf" srcId="{EE62A41F-3157-48D5-8A06-A892E95788AF}" destId="{E4296B2E-C23A-49CE-9E78-C290653DF70E}" srcOrd="0" destOrd="0" presId="urn:microsoft.com/office/officeart/2005/8/layout/hierarchy2"/>
    <dgm:cxn modelId="{EF50F2B2-E841-4A35-8889-A8925DACCD61}" srcId="{7313808E-2FD4-495F-A542-D83504DE3FA3}" destId="{49859236-2634-4887-8573-16C4EA00A85B}" srcOrd="2" destOrd="0" parTransId="{A399AEAB-292E-4010-943F-5A86D56249AA}" sibTransId="{87AC8364-70D7-4641-A919-A8B7704FBAF0}"/>
    <dgm:cxn modelId="{59E2B46B-4F5B-4A69-BD65-D84BAA058F74}" srcId="{C9DE976B-43B8-428A-958F-2CA4B4688BB0}" destId="{11DCD92C-6D01-4CE3-AD0D-AE2F800C26A0}" srcOrd="0" destOrd="0" parTransId="{EE62A41F-3157-48D5-8A06-A892E95788AF}" sibTransId="{BA90F7F3-CE51-4D0E-8F0F-D2EE33C0346F}"/>
    <dgm:cxn modelId="{AC54BBF8-C33A-4CEC-8813-5FC2E5BB75A6}" type="presOf" srcId="{3A0DEEAB-3137-42C4-8F6F-0E856A5CB64E}" destId="{CFE83812-CA3B-41A5-A23F-A440F365305F}" srcOrd="0" destOrd="0" presId="urn:microsoft.com/office/officeart/2005/8/layout/hierarchy2"/>
    <dgm:cxn modelId="{B29FD695-E8CA-4ACC-935B-D220C209DB50}" type="presOf" srcId="{4C7B82B8-35A5-4493-907E-29FE80F28F26}" destId="{D977D7A2-1AB1-4F98-A275-375DD8929AD4}" srcOrd="0" destOrd="0" presId="urn:microsoft.com/office/officeart/2005/8/layout/hierarchy2"/>
    <dgm:cxn modelId="{06085171-AD06-467A-8B75-8D5FDBBDFD83}" type="presOf" srcId="{6A138DA9-C103-4A85-B4E8-0CEA9F37B437}" destId="{12EE5656-CFEB-4288-BA65-31688459CA02}" srcOrd="1" destOrd="0" presId="urn:microsoft.com/office/officeart/2005/8/layout/hierarchy2"/>
    <dgm:cxn modelId="{CCDF09F5-2029-4311-9158-2EC7A699BCBF}" type="presOf" srcId="{60A6C99C-330F-4833-96A9-0A94D30D6A4C}" destId="{E8BAB45E-40BE-401F-8B6D-F0D65B84A8AD}" srcOrd="1" destOrd="0" presId="urn:microsoft.com/office/officeart/2005/8/layout/hierarchy2"/>
    <dgm:cxn modelId="{EF404143-C105-49F9-B29A-BA6C97B03616}" type="presParOf" srcId="{F7832BD5-C4BA-452C-B017-A81EE604965F}" destId="{01A65E71-A6CA-4672-B00A-B5A90A2E5CD7}" srcOrd="0" destOrd="0" presId="urn:microsoft.com/office/officeart/2005/8/layout/hierarchy2"/>
    <dgm:cxn modelId="{A3A6A4D5-FB42-449C-96E8-76B04231235D}" type="presParOf" srcId="{01A65E71-A6CA-4672-B00A-B5A90A2E5CD7}" destId="{A799C476-17F8-43D5-BCFF-A35B769D8B7A}" srcOrd="0" destOrd="0" presId="urn:microsoft.com/office/officeart/2005/8/layout/hierarchy2"/>
    <dgm:cxn modelId="{AABEFDB7-5662-47DF-9B1A-AFDF9B9A1107}" type="presParOf" srcId="{01A65E71-A6CA-4672-B00A-B5A90A2E5CD7}" destId="{208F7B84-2C2F-4849-AF16-F327A8311ADC}" srcOrd="1" destOrd="0" presId="urn:microsoft.com/office/officeart/2005/8/layout/hierarchy2"/>
    <dgm:cxn modelId="{9ED16F8E-D064-4DC9-A1E6-22A9EC7F1673}" type="presParOf" srcId="{208F7B84-2C2F-4849-AF16-F327A8311ADC}" destId="{2A705679-9218-437F-A595-2DFA7FBC400F}" srcOrd="0" destOrd="0" presId="urn:microsoft.com/office/officeart/2005/8/layout/hierarchy2"/>
    <dgm:cxn modelId="{438C472C-9736-4635-BED7-64E491BEB682}" type="presParOf" srcId="{2A705679-9218-437F-A595-2DFA7FBC400F}" destId="{E8BAB45E-40BE-401F-8B6D-F0D65B84A8AD}" srcOrd="0" destOrd="0" presId="urn:microsoft.com/office/officeart/2005/8/layout/hierarchy2"/>
    <dgm:cxn modelId="{FFA6EE69-91E7-4282-A934-DF2750F84BFB}" type="presParOf" srcId="{208F7B84-2C2F-4849-AF16-F327A8311ADC}" destId="{26E5F52F-F16F-46DF-AFB9-A082207FA155}" srcOrd="1" destOrd="0" presId="urn:microsoft.com/office/officeart/2005/8/layout/hierarchy2"/>
    <dgm:cxn modelId="{4D585547-5AD1-4C73-B5C0-6DEE7D82B525}" type="presParOf" srcId="{26E5F52F-F16F-46DF-AFB9-A082207FA155}" destId="{FB080D07-2F60-46DC-A962-8AA0D58A6F73}" srcOrd="0" destOrd="0" presId="urn:microsoft.com/office/officeart/2005/8/layout/hierarchy2"/>
    <dgm:cxn modelId="{ECEB4983-6B8D-4289-BE91-62DAAE4000CA}" type="presParOf" srcId="{26E5F52F-F16F-46DF-AFB9-A082207FA155}" destId="{B6F18820-D342-41F6-9883-922B18B5280D}" srcOrd="1" destOrd="0" presId="urn:microsoft.com/office/officeart/2005/8/layout/hierarchy2"/>
    <dgm:cxn modelId="{48846B5B-8A1D-4CC2-9F3D-5F6694C02285}" type="presParOf" srcId="{B6F18820-D342-41F6-9883-922B18B5280D}" destId="{D977D7A2-1AB1-4F98-A275-375DD8929AD4}" srcOrd="0" destOrd="0" presId="urn:microsoft.com/office/officeart/2005/8/layout/hierarchy2"/>
    <dgm:cxn modelId="{219DCC5F-29AD-4FCA-A010-2DB8588E0304}" type="presParOf" srcId="{D977D7A2-1AB1-4F98-A275-375DD8929AD4}" destId="{B5FE4A54-8351-472C-9F5B-C87A3A2442A0}" srcOrd="0" destOrd="0" presId="urn:microsoft.com/office/officeart/2005/8/layout/hierarchy2"/>
    <dgm:cxn modelId="{103E3DD4-BBDD-4D86-8257-6B7FF08D3B79}" type="presParOf" srcId="{B6F18820-D342-41F6-9883-922B18B5280D}" destId="{13EE17E2-BED8-4154-87FB-7D1620BD5D97}" srcOrd="1" destOrd="0" presId="urn:microsoft.com/office/officeart/2005/8/layout/hierarchy2"/>
    <dgm:cxn modelId="{55A4A50D-1FB5-4827-B25F-67C04117D837}" type="presParOf" srcId="{13EE17E2-BED8-4154-87FB-7D1620BD5D97}" destId="{886BA939-2CC2-4861-B144-E093B06AA3D9}" srcOrd="0" destOrd="0" presId="urn:microsoft.com/office/officeart/2005/8/layout/hierarchy2"/>
    <dgm:cxn modelId="{D2687F9B-70C8-476F-838D-07040D436F55}" type="presParOf" srcId="{13EE17E2-BED8-4154-87FB-7D1620BD5D97}" destId="{28FED316-8D13-4DB1-8B58-99FE8899827E}" srcOrd="1" destOrd="0" presId="urn:microsoft.com/office/officeart/2005/8/layout/hierarchy2"/>
    <dgm:cxn modelId="{83E3A637-ADED-4D32-9205-1CF9619351F8}" type="presParOf" srcId="{208F7B84-2C2F-4849-AF16-F327A8311ADC}" destId="{FCBE42A3-BB30-42D8-A58E-07FDB50EACEC}" srcOrd="2" destOrd="0" presId="urn:microsoft.com/office/officeart/2005/8/layout/hierarchy2"/>
    <dgm:cxn modelId="{8FF5A1F5-0BF7-4D0B-93AA-C61F24895A39}" type="presParOf" srcId="{FCBE42A3-BB30-42D8-A58E-07FDB50EACEC}" destId="{12EE5656-CFEB-4288-BA65-31688459CA02}" srcOrd="0" destOrd="0" presId="urn:microsoft.com/office/officeart/2005/8/layout/hierarchy2"/>
    <dgm:cxn modelId="{8BA87831-C1AE-4EDA-99C2-3A8ECDA49BBF}" type="presParOf" srcId="{208F7B84-2C2F-4849-AF16-F327A8311ADC}" destId="{A33BC889-1142-4DE7-864C-234460DF1D1E}" srcOrd="3" destOrd="0" presId="urn:microsoft.com/office/officeart/2005/8/layout/hierarchy2"/>
    <dgm:cxn modelId="{7C939E1F-967D-4AF0-8739-024FC8E24919}" type="presParOf" srcId="{A33BC889-1142-4DE7-864C-234460DF1D1E}" destId="{73453451-2D5F-44A9-9B3A-8275D993C565}" srcOrd="0" destOrd="0" presId="urn:microsoft.com/office/officeart/2005/8/layout/hierarchy2"/>
    <dgm:cxn modelId="{1B81FC2D-6B1E-42F5-A967-B2F772C768C4}" type="presParOf" srcId="{A33BC889-1142-4DE7-864C-234460DF1D1E}" destId="{216C1A92-37AA-4BAA-91A2-6DB2CDF73499}" srcOrd="1" destOrd="0" presId="urn:microsoft.com/office/officeart/2005/8/layout/hierarchy2"/>
    <dgm:cxn modelId="{79360464-B27B-4386-B9E8-6F915ECFB6EE}" type="presParOf" srcId="{216C1A92-37AA-4BAA-91A2-6DB2CDF73499}" destId="{E4296B2E-C23A-49CE-9E78-C290653DF70E}" srcOrd="0" destOrd="0" presId="urn:microsoft.com/office/officeart/2005/8/layout/hierarchy2"/>
    <dgm:cxn modelId="{6278CC1D-CF32-4888-9E29-07EB3B454227}" type="presParOf" srcId="{E4296B2E-C23A-49CE-9E78-C290653DF70E}" destId="{E15A4B57-D343-4967-AAA8-3EBC28164462}" srcOrd="0" destOrd="0" presId="urn:microsoft.com/office/officeart/2005/8/layout/hierarchy2"/>
    <dgm:cxn modelId="{1C33F663-49B3-407D-B504-F6F381B4E04F}" type="presParOf" srcId="{216C1A92-37AA-4BAA-91A2-6DB2CDF73499}" destId="{389AC429-5939-4B29-8FDB-FC15B148368F}" srcOrd="1" destOrd="0" presId="urn:microsoft.com/office/officeart/2005/8/layout/hierarchy2"/>
    <dgm:cxn modelId="{1A38C401-3C37-4D24-8B5F-81D6EAC30DD6}" type="presParOf" srcId="{389AC429-5939-4B29-8FDB-FC15B148368F}" destId="{560EFDE6-905F-42FD-AAC1-3FAF568DD889}" srcOrd="0" destOrd="0" presId="urn:microsoft.com/office/officeart/2005/8/layout/hierarchy2"/>
    <dgm:cxn modelId="{DBB8BFC7-965C-421B-9C12-076A15765C1B}" type="presParOf" srcId="{389AC429-5939-4B29-8FDB-FC15B148368F}" destId="{3A36E5F9-B459-4462-99EA-2EC74FA1D44D}" srcOrd="1" destOrd="0" presId="urn:microsoft.com/office/officeart/2005/8/layout/hierarchy2"/>
    <dgm:cxn modelId="{C65D78F3-07F4-4213-82AE-DCFA3FB1D910}" type="presParOf" srcId="{208F7B84-2C2F-4849-AF16-F327A8311ADC}" destId="{E4446729-1DFC-475C-8C1D-42624126951E}" srcOrd="4" destOrd="0" presId="urn:microsoft.com/office/officeart/2005/8/layout/hierarchy2"/>
    <dgm:cxn modelId="{E46609A7-479E-4B6C-B186-C4932564BBFC}" type="presParOf" srcId="{E4446729-1DFC-475C-8C1D-42624126951E}" destId="{1E826B7F-A7ED-4AF9-A6CF-062440A9FCCE}" srcOrd="0" destOrd="0" presId="urn:microsoft.com/office/officeart/2005/8/layout/hierarchy2"/>
    <dgm:cxn modelId="{8262E8DD-F09B-4921-BD1D-9C5332E980A1}" type="presParOf" srcId="{208F7B84-2C2F-4849-AF16-F327A8311ADC}" destId="{408EDC93-0AA9-42BE-A7D2-77B5969D0940}" srcOrd="5" destOrd="0" presId="urn:microsoft.com/office/officeart/2005/8/layout/hierarchy2"/>
    <dgm:cxn modelId="{65C92368-4EA8-43DF-965F-1DC2B7503EF7}" type="presParOf" srcId="{408EDC93-0AA9-42BE-A7D2-77B5969D0940}" destId="{56C4D981-7169-478C-BD19-A002D28C5ECE}" srcOrd="0" destOrd="0" presId="urn:microsoft.com/office/officeart/2005/8/layout/hierarchy2"/>
    <dgm:cxn modelId="{F25B52C3-2C02-4296-80DD-65FB7715A408}" type="presParOf" srcId="{408EDC93-0AA9-42BE-A7D2-77B5969D0940}" destId="{BCBC7D45-05B6-43B4-A175-B71C5FB565C7}" srcOrd="1" destOrd="0" presId="urn:microsoft.com/office/officeart/2005/8/layout/hierarchy2"/>
    <dgm:cxn modelId="{1A384553-2C83-4F61-BDD5-5A9A2ED43C8F}" type="presParOf" srcId="{BCBC7D45-05B6-43B4-A175-B71C5FB565C7}" destId="{CFE83812-CA3B-41A5-A23F-A440F365305F}" srcOrd="0" destOrd="0" presId="urn:microsoft.com/office/officeart/2005/8/layout/hierarchy2"/>
    <dgm:cxn modelId="{A1A3FDB3-B8E8-4317-AEE3-9B26BDB471F4}" type="presParOf" srcId="{CFE83812-CA3B-41A5-A23F-A440F365305F}" destId="{9D24C9B5-9B1D-4C0B-9B33-F453EEC3FAF3}" srcOrd="0" destOrd="0" presId="urn:microsoft.com/office/officeart/2005/8/layout/hierarchy2"/>
    <dgm:cxn modelId="{5BF3488E-6D43-4C12-8D35-803A5388961D}" type="presParOf" srcId="{BCBC7D45-05B6-43B4-A175-B71C5FB565C7}" destId="{552B8757-5C90-4E35-9EAD-3F2AE5EB7C67}" srcOrd="1" destOrd="0" presId="urn:microsoft.com/office/officeart/2005/8/layout/hierarchy2"/>
    <dgm:cxn modelId="{5192FB00-652C-47E6-9F57-11989D156DDE}" type="presParOf" srcId="{552B8757-5C90-4E35-9EAD-3F2AE5EB7C67}" destId="{C7590071-3907-4E78-9BB2-6DDEAE23C3EB}" srcOrd="0" destOrd="0" presId="urn:microsoft.com/office/officeart/2005/8/layout/hierarchy2"/>
    <dgm:cxn modelId="{524C983C-B84A-4248-9517-0E216A01C573}" type="presParOf" srcId="{552B8757-5C90-4E35-9EAD-3F2AE5EB7C67}" destId="{1AD40E2F-DF99-40B1-89F6-2827C8C23266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799C476-17F8-43D5-BCFF-A35B769D8B7A}">
      <dsp:nvSpPr>
        <dsp:cNvPr id="0" name=""/>
        <dsp:cNvSpPr/>
      </dsp:nvSpPr>
      <dsp:spPr>
        <a:xfrm>
          <a:off x="302902" y="1023258"/>
          <a:ext cx="1736266" cy="868133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lvl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nb-NO" sz="1800" b="1" kern="1200"/>
            <a:t>Totalt                              </a:t>
          </a:r>
          <a:r>
            <a:rPr lang="nb-NO" sz="1800" b="0" i="0" u="none" kern="1200"/>
            <a:t> </a:t>
          </a:r>
          <a:r>
            <a:rPr lang="nb-NO" sz="1800" kern="1200"/>
            <a:t>                                       2017: kr 10 247 988 814   </a:t>
          </a:r>
        </a:p>
      </dsp:txBody>
      <dsp:txXfrm>
        <a:off x="328329" y="1048685"/>
        <a:ext cx="1685412" cy="817279"/>
      </dsp:txXfrm>
    </dsp:sp>
    <dsp:sp modelId="{2A705679-9218-437F-A595-2DFA7FBC400F}">
      <dsp:nvSpPr>
        <dsp:cNvPr id="0" name=""/>
        <dsp:cNvSpPr/>
      </dsp:nvSpPr>
      <dsp:spPr>
        <a:xfrm rot="18311250">
          <a:off x="1780351" y="931341"/>
          <a:ext cx="1221569" cy="53613"/>
        </a:xfrm>
        <a:custGeom>
          <a:avLst/>
          <a:gdLst/>
          <a:ahLst/>
          <a:cxnLst/>
          <a:rect l="0" t="0" r="0" b="0"/>
          <a:pathLst>
            <a:path>
              <a:moveTo>
                <a:pt x="0" y="26806"/>
              </a:moveTo>
              <a:lnTo>
                <a:pt x="1221569" y="26806"/>
              </a:lnTo>
            </a:path>
          </a:pathLst>
        </a:custGeom>
        <a:noFill/>
        <a:ln w="25400" cap="flat" cmpd="sng" algn="ctr">
          <a:solidFill>
            <a:schemeClr val="dk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nb-NO" sz="500" kern="1200"/>
        </a:p>
      </dsp:txBody>
      <dsp:txXfrm>
        <a:off x="2360596" y="927609"/>
        <a:ext cx="61078" cy="61078"/>
      </dsp:txXfrm>
    </dsp:sp>
    <dsp:sp modelId="{FB080D07-2F60-46DC-A962-8AA0D58A6F73}">
      <dsp:nvSpPr>
        <dsp:cNvPr id="0" name=""/>
        <dsp:cNvSpPr/>
      </dsp:nvSpPr>
      <dsp:spPr>
        <a:xfrm>
          <a:off x="2743103" y="337"/>
          <a:ext cx="2264420" cy="917269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lvl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nb-NO" sz="1800" b="1" kern="1200"/>
            <a:t>Politi                                     </a:t>
          </a:r>
          <a:r>
            <a:rPr lang="nb-NO" sz="1800" b="0" i="0" u="none" kern="1200"/>
            <a:t>2017: kr 6 249 875 115   </a:t>
          </a:r>
          <a:endParaRPr lang="nb-NO" sz="1800" kern="1200"/>
        </a:p>
      </dsp:txBody>
      <dsp:txXfrm>
        <a:off x="2769969" y="27203"/>
        <a:ext cx="2210688" cy="863537"/>
      </dsp:txXfrm>
    </dsp:sp>
    <dsp:sp modelId="{D977D7A2-1AB1-4F98-A275-375DD8929AD4}">
      <dsp:nvSpPr>
        <dsp:cNvPr id="0" name=""/>
        <dsp:cNvSpPr/>
      </dsp:nvSpPr>
      <dsp:spPr>
        <a:xfrm>
          <a:off x="5007524" y="432165"/>
          <a:ext cx="685078" cy="53613"/>
        </a:xfrm>
        <a:custGeom>
          <a:avLst/>
          <a:gdLst/>
          <a:ahLst/>
          <a:cxnLst/>
          <a:rect l="0" t="0" r="0" b="0"/>
          <a:pathLst>
            <a:path>
              <a:moveTo>
                <a:pt x="0" y="26806"/>
              </a:moveTo>
              <a:lnTo>
                <a:pt x="685078" y="26806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nb-NO" sz="500" kern="1200"/>
        </a:p>
      </dsp:txBody>
      <dsp:txXfrm>
        <a:off x="5332936" y="441845"/>
        <a:ext cx="34253" cy="34253"/>
      </dsp:txXfrm>
    </dsp:sp>
    <dsp:sp modelId="{886BA939-2CC2-4861-B144-E093B06AA3D9}">
      <dsp:nvSpPr>
        <dsp:cNvPr id="0" name=""/>
        <dsp:cNvSpPr/>
      </dsp:nvSpPr>
      <dsp:spPr>
        <a:xfrm>
          <a:off x="5692602" y="24905"/>
          <a:ext cx="1736266" cy="868133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lvl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nb-NO" sz="1800" b="1" kern="1200"/>
            <a:t>Per årsverk</a:t>
          </a:r>
        </a:p>
        <a:p>
          <a:pPr lvl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nb-NO" sz="1800" kern="1200"/>
            <a:t>2017: kr 638 851      </a:t>
          </a:r>
        </a:p>
      </dsp:txBody>
      <dsp:txXfrm>
        <a:off x="5718029" y="50332"/>
        <a:ext cx="1685412" cy="817279"/>
      </dsp:txXfrm>
    </dsp:sp>
    <dsp:sp modelId="{FCBE42A3-BB30-42D8-A58E-07FDB50EACEC}">
      <dsp:nvSpPr>
        <dsp:cNvPr id="0" name=""/>
        <dsp:cNvSpPr/>
      </dsp:nvSpPr>
      <dsp:spPr>
        <a:xfrm rot="121560">
          <a:off x="2038951" y="1442802"/>
          <a:ext cx="694940" cy="53613"/>
        </a:xfrm>
        <a:custGeom>
          <a:avLst/>
          <a:gdLst/>
          <a:ahLst/>
          <a:cxnLst/>
          <a:rect l="0" t="0" r="0" b="0"/>
          <a:pathLst>
            <a:path>
              <a:moveTo>
                <a:pt x="0" y="26806"/>
              </a:moveTo>
              <a:lnTo>
                <a:pt x="694940" y="26806"/>
              </a:lnTo>
            </a:path>
          </a:pathLst>
        </a:custGeom>
        <a:noFill/>
        <a:ln w="25400" cap="flat" cmpd="sng" algn="ctr">
          <a:solidFill>
            <a:schemeClr val="dk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nb-NO" sz="500" kern="1200"/>
        </a:p>
      </dsp:txBody>
      <dsp:txXfrm>
        <a:off x="2369048" y="1452235"/>
        <a:ext cx="34747" cy="34747"/>
      </dsp:txXfrm>
    </dsp:sp>
    <dsp:sp modelId="{73453451-2D5F-44A9-9B3A-8275D993C565}">
      <dsp:nvSpPr>
        <dsp:cNvPr id="0" name=""/>
        <dsp:cNvSpPr/>
      </dsp:nvSpPr>
      <dsp:spPr>
        <a:xfrm>
          <a:off x="2733675" y="1047826"/>
          <a:ext cx="2305049" cy="868133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lvl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nb-NO" sz="1800" b="1" kern="1200"/>
            <a:t>Jurist</a:t>
          </a:r>
          <a:r>
            <a:rPr lang="nb-NO" sz="1800" kern="1200"/>
            <a:t/>
          </a:r>
          <a:br>
            <a:rPr lang="nb-NO" sz="1800" kern="1200"/>
          </a:br>
          <a:r>
            <a:rPr lang="nb-NO" sz="1800" kern="1200"/>
            <a:t>2017:kr 685 061 819      </a:t>
          </a:r>
        </a:p>
      </dsp:txBody>
      <dsp:txXfrm>
        <a:off x="2759102" y="1073253"/>
        <a:ext cx="2254195" cy="817279"/>
      </dsp:txXfrm>
    </dsp:sp>
    <dsp:sp modelId="{E4296B2E-C23A-49CE-9E78-C290653DF70E}">
      <dsp:nvSpPr>
        <dsp:cNvPr id="0" name=""/>
        <dsp:cNvSpPr/>
      </dsp:nvSpPr>
      <dsp:spPr>
        <a:xfrm>
          <a:off x="5038724" y="1455086"/>
          <a:ext cx="684974" cy="53613"/>
        </a:xfrm>
        <a:custGeom>
          <a:avLst/>
          <a:gdLst/>
          <a:ahLst/>
          <a:cxnLst/>
          <a:rect l="0" t="0" r="0" b="0"/>
          <a:pathLst>
            <a:path>
              <a:moveTo>
                <a:pt x="0" y="26806"/>
              </a:moveTo>
              <a:lnTo>
                <a:pt x="684974" y="26806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nb-NO" sz="500" kern="1200"/>
        </a:p>
      </dsp:txBody>
      <dsp:txXfrm>
        <a:off x="5364087" y="1464768"/>
        <a:ext cx="34248" cy="34248"/>
      </dsp:txXfrm>
    </dsp:sp>
    <dsp:sp modelId="{560EFDE6-905F-42FD-AAC1-3FAF568DD889}">
      <dsp:nvSpPr>
        <dsp:cNvPr id="0" name=""/>
        <dsp:cNvSpPr/>
      </dsp:nvSpPr>
      <dsp:spPr>
        <a:xfrm>
          <a:off x="5723699" y="1047826"/>
          <a:ext cx="1736266" cy="868133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lvl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nb-NO" sz="1800" b="1" kern="1200"/>
            <a:t>Per årsverk</a:t>
          </a:r>
        </a:p>
        <a:p>
          <a:pPr lvl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nb-NO" sz="1800" kern="1200"/>
            <a:t> 2017: kr 778 479           </a:t>
          </a:r>
        </a:p>
      </dsp:txBody>
      <dsp:txXfrm>
        <a:off x="5749126" y="1073253"/>
        <a:ext cx="1685412" cy="817279"/>
      </dsp:txXfrm>
    </dsp:sp>
    <dsp:sp modelId="{E4446729-1DFC-475C-8C1D-42624126951E}">
      <dsp:nvSpPr>
        <dsp:cNvPr id="0" name=""/>
        <dsp:cNvSpPr/>
      </dsp:nvSpPr>
      <dsp:spPr>
        <a:xfrm rot="3349541">
          <a:off x="1768217" y="1941978"/>
          <a:ext cx="1236408" cy="53613"/>
        </a:xfrm>
        <a:custGeom>
          <a:avLst/>
          <a:gdLst/>
          <a:ahLst/>
          <a:cxnLst/>
          <a:rect l="0" t="0" r="0" b="0"/>
          <a:pathLst>
            <a:path>
              <a:moveTo>
                <a:pt x="0" y="26806"/>
              </a:moveTo>
              <a:lnTo>
                <a:pt x="1236408" y="26806"/>
              </a:lnTo>
            </a:path>
          </a:pathLst>
        </a:custGeom>
        <a:noFill/>
        <a:ln w="25400" cap="flat" cmpd="sng" algn="ctr">
          <a:solidFill>
            <a:schemeClr val="dk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nb-NO" sz="500" kern="1200"/>
        </a:p>
      </dsp:txBody>
      <dsp:txXfrm>
        <a:off x="2355511" y="1937875"/>
        <a:ext cx="61820" cy="61820"/>
      </dsp:txXfrm>
    </dsp:sp>
    <dsp:sp modelId="{56C4D981-7169-478C-BD19-A002D28C5ECE}">
      <dsp:nvSpPr>
        <dsp:cNvPr id="0" name=""/>
        <dsp:cNvSpPr/>
      </dsp:nvSpPr>
      <dsp:spPr>
        <a:xfrm>
          <a:off x="2733675" y="2046179"/>
          <a:ext cx="2286002" cy="868133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lvl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nb-NO" sz="1800" b="1" kern="1200"/>
            <a:t>Sivil</a:t>
          </a:r>
          <a:r>
            <a:rPr lang="nb-NO" sz="1800" kern="1200"/>
            <a:t/>
          </a:r>
          <a:br>
            <a:rPr lang="nb-NO" sz="1800" kern="1200"/>
          </a:br>
          <a:r>
            <a:rPr lang="nb-NO" sz="1800" kern="1200"/>
            <a:t>2017: kr 3 313 051 880              </a:t>
          </a:r>
        </a:p>
      </dsp:txBody>
      <dsp:txXfrm>
        <a:off x="2759102" y="2071606"/>
        <a:ext cx="2235148" cy="817279"/>
      </dsp:txXfrm>
    </dsp:sp>
    <dsp:sp modelId="{CFE83812-CA3B-41A5-A23F-A440F365305F}">
      <dsp:nvSpPr>
        <dsp:cNvPr id="0" name=""/>
        <dsp:cNvSpPr/>
      </dsp:nvSpPr>
      <dsp:spPr>
        <a:xfrm rot="21551216">
          <a:off x="5019643" y="2448647"/>
          <a:ext cx="675406" cy="53613"/>
        </a:xfrm>
        <a:custGeom>
          <a:avLst/>
          <a:gdLst/>
          <a:ahLst/>
          <a:cxnLst/>
          <a:rect l="0" t="0" r="0" b="0"/>
          <a:pathLst>
            <a:path>
              <a:moveTo>
                <a:pt x="0" y="26806"/>
              </a:moveTo>
              <a:lnTo>
                <a:pt x="675406" y="26806"/>
              </a:lnTo>
            </a:path>
          </a:pathLst>
        </a:custGeom>
        <a:noFill/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nb-NO" sz="500" kern="1200"/>
        </a:p>
      </dsp:txBody>
      <dsp:txXfrm>
        <a:off x="5340461" y="2458568"/>
        <a:ext cx="33770" cy="33770"/>
      </dsp:txXfrm>
    </dsp:sp>
    <dsp:sp modelId="{C7590071-3907-4E78-9BB2-6DDEAE23C3EB}">
      <dsp:nvSpPr>
        <dsp:cNvPr id="0" name=""/>
        <dsp:cNvSpPr/>
      </dsp:nvSpPr>
      <dsp:spPr>
        <a:xfrm>
          <a:off x="5695015" y="2036595"/>
          <a:ext cx="1736266" cy="868133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lvl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nb-NO" sz="1800" b="1" kern="1200"/>
            <a:t>Per årsverk</a:t>
          </a:r>
          <a:r>
            <a:rPr lang="nb-NO" sz="1800" kern="1200"/>
            <a:t/>
          </a:r>
          <a:br>
            <a:rPr lang="nb-NO" sz="1800" kern="1200"/>
          </a:br>
          <a:r>
            <a:rPr lang="nb-NO" sz="1800" kern="1200"/>
            <a:t>2017: kr 558 788          </a:t>
          </a:r>
        </a:p>
      </dsp:txBody>
      <dsp:txXfrm>
        <a:off x="5720442" y="2062022"/>
        <a:ext cx="1685412" cy="81727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9</xdr:row>
      <xdr:rowOff>176212</xdr:rowOff>
    </xdr:from>
    <xdr:to>
      <xdr:col>11</xdr:col>
      <xdr:colOff>352425</xdr:colOff>
      <xdr:row>24</xdr:row>
      <xdr:rowOff>61912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22</xdr:row>
      <xdr:rowOff>119062</xdr:rowOff>
    </xdr:from>
    <xdr:to>
      <xdr:col>5</xdr:col>
      <xdr:colOff>390525</xdr:colOff>
      <xdr:row>35</xdr:row>
      <xdr:rowOff>157162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8</xdr:row>
      <xdr:rowOff>71437</xdr:rowOff>
    </xdr:from>
    <xdr:to>
      <xdr:col>6</xdr:col>
      <xdr:colOff>23812</xdr:colOff>
      <xdr:row>22</xdr:row>
      <xdr:rowOff>147637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133350</xdr:rowOff>
    </xdr:from>
    <xdr:to>
      <xdr:col>10</xdr:col>
      <xdr:colOff>152400</xdr:colOff>
      <xdr:row>18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</xdr:row>
      <xdr:rowOff>109537</xdr:rowOff>
    </xdr:from>
    <xdr:to>
      <xdr:col>6</xdr:col>
      <xdr:colOff>76200</xdr:colOff>
      <xdr:row>22</xdr:row>
      <xdr:rowOff>185737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18</xdr:row>
      <xdr:rowOff>52387</xdr:rowOff>
    </xdr:from>
    <xdr:to>
      <xdr:col>5</xdr:col>
      <xdr:colOff>85725</xdr:colOff>
      <xdr:row>32</xdr:row>
      <xdr:rowOff>128587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15</xdr:row>
      <xdr:rowOff>109537</xdr:rowOff>
    </xdr:from>
    <xdr:to>
      <xdr:col>5</xdr:col>
      <xdr:colOff>123825</xdr:colOff>
      <xdr:row>29</xdr:row>
      <xdr:rowOff>185737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16</xdr:row>
      <xdr:rowOff>61912</xdr:rowOff>
    </xdr:from>
    <xdr:to>
      <xdr:col>4</xdr:col>
      <xdr:colOff>361950</xdr:colOff>
      <xdr:row>30</xdr:row>
      <xdr:rowOff>138112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80962</xdr:rowOff>
    </xdr:from>
    <xdr:to>
      <xdr:col>4</xdr:col>
      <xdr:colOff>9525</xdr:colOff>
      <xdr:row>31</xdr:row>
      <xdr:rowOff>157162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15</xdr:row>
      <xdr:rowOff>33337</xdr:rowOff>
    </xdr:from>
    <xdr:to>
      <xdr:col>4</xdr:col>
      <xdr:colOff>171450</xdr:colOff>
      <xdr:row>29</xdr:row>
      <xdr:rowOff>109537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18</xdr:row>
      <xdr:rowOff>61912</xdr:rowOff>
    </xdr:from>
    <xdr:to>
      <xdr:col>6</xdr:col>
      <xdr:colOff>276225</xdr:colOff>
      <xdr:row>32</xdr:row>
      <xdr:rowOff>138112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7</xdr:row>
      <xdr:rowOff>157162</xdr:rowOff>
    </xdr:from>
    <xdr:to>
      <xdr:col>8</xdr:col>
      <xdr:colOff>381000</xdr:colOff>
      <xdr:row>22</xdr:row>
      <xdr:rowOff>42862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42862</xdr:rowOff>
    </xdr:from>
    <xdr:to>
      <xdr:col>4</xdr:col>
      <xdr:colOff>590550</xdr:colOff>
      <xdr:row>30</xdr:row>
      <xdr:rowOff>119062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7</xdr:row>
      <xdr:rowOff>52387</xdr:rowOff>
    </xdr:from>
    <xdr:to>
      <xdr:col>9</xdr:col>
      <xdr:colOff>28575</xdr:colOff>
      <xdr:row>21</xdr:row>
      <xdr:rowOff>128587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23812</xdr:rowOff>
    </xdr:from>
    <xdr:to>
      <xdr:col>8</xdr:col>
      <xdr:colOff>533401</xdr:colOff>
      <xdr:row>36</xdr:row>
      <xdr:rowOff>133350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28</xdr:row>
      <xdr:rowOff>14287</xdr:rowOff>
    </xdr:from>
    <xdr:to>
      <xdr:col>6</xdr:col>
      <xdr:colOff>85725</xdr:colOff>
      <xdr:row>42</xdr:row>
      <xdr:rowOff>90487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157162</xdr:rowOff>
    </xdr:from>
    <xdr:to>
      <xdr:col>4</xdr:col>
      <xdr:colOff>561975</xdr:colOff>
      <xdr:row>31</xdr:row>
      <xdr:rowOff>42862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16</xdr:row>
      <xdr:rowOff>14287</xdr:rowOff>
    </xdr:from>
    <xdr:to>
      <xdr:col>4</xdr:col>
      <xdr:colOff>104775</xdr:colOff>
      <xdr:row>30</xdr:row>
      <xdr:rowOff>90487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157162</xdr:rowOff>
    </xdr:from>
    <xdr:to>
      <xdr:col>6</xdr:col>
      <xdr:colOff>352425</xdr:colOff>
      <xdr:row>23</xdr:row>
      <xdr:rowOff>42862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157162</xdr:rowOff>
    </xdr:from>
    <xdr:to>
      <xdr:col>6</xdr:col>
      <xdr:colOff>0</xdr:colOff>
      <xdr:row>33</xdr:row>
      <xdr:rowOff>42862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576262</xdr:colOff>
      <xdr:row>16</xdr:row>
      <xdr:rowOff>109537</xdr:rowOff>
    </xdr:from>
    <xdr:to>
      <xdr:col>2</xdr:col>
      <xdr:colOff>19050</xdr:colOff>
      <xdr:row>30</xdr:row>
      <xdr:rowOff>142875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17</xdr:row>
      <xdr:rowOff>166687</xdr:rowOff>
    </xdr:from>
    <xdr:to>
      <xdr:col>3</xdr:col>
      <xdr:colOff>666750</xdr:colOff>
      <xdr:row>32</xdr:row>
      <xdr:rowOff>52387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138112</xdr:rowOff>
    </xdr:from>
    <xdr:to>
      <xdr:col>6</xdr:col>
      <xdr:colOff>95250</xdr:colOff>
      <xdr:row>23</xdr:row>
      <xdr:rowOff>23812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23811</xdr:rowOff>
    </xdr:from>
    <xdr:to>
      <xdr:col>7</xdr:col>
      <xdr:colOff>400050</xdr:colOff>
      <xdr:row>27</xdr:row>
      <xdr:rowOff>180974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109537</xdr:colOff>
      <xdr:row>9</xdr:row>
      <xdr:rowOff>14287</xdr:rowOff>
    </xdr:from>
    <xdr:ext cx="1728788" cy="44339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kstSylinder 3"/>
            <xdr:cNvSpPr txBox="1"/>
          </xdr:nvSpPr>
          <xdr:spPr>
            <a:xfrm>
              <a:off x="3862387" y="1728787"/>
              <a:ext cx="1728788" cy="4433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nb-NO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nb-NO" sz="1100" b="0" i="1">
                            <a:latin typeface="Cambria Math"/>
                          </a:rPr>
                          <m:t>𝐵𝑢𝑑𝑠𝑗𝑒𝑡𝑡𝑚𝑖𝑑𝑙𝑒𝑟</m:t>
                        </m:r>
                      </m:num>
                      <m:den>
                        <m:r>
                          <a:rPr lang="nb-NO" sz="1100" b="0" i="1">
                            <a:latin typeface="Cambria Math"/>
                          </a:rPr>
                          <m:t>𝐴𝑟𝑏𝑒𝑖𝑑𝑠𝑝𝑜𝑟𝑡𝑒𝑓</m:t>
                        </m:r>
                        <m:r>
                          <a:rPr lang="nb-NO" sz="1100" b="0" i="1">
                            <a:latin typeface="Cambria Math"/>
                          </a:rPr>
                          <m:t>ø</m:t>
                        </m:r>
                        <m:r>
                          <a:rPr lang="nb-NO" sz="1100" b="0" i="1">
                            <a:latin typeface="Cambria Math"/>
                          </a:rPr>
                          <m:t>𝑙𝑗𝑒</m:t>
                        </m:r>
                      </m:den>
                    </m:f>
                    <m:r>
                      <a:rPr lang="nb-NO" sz="1100" i="1">
                        <a:latin typeface="Cambria Math"/>
                        <a:ea typeface="Cambria Math"/>
                      </a:rPr>
                      <m:t>×</m:t>
                    </m:r>
                    <m:r>
                      <a:rPr lang="nb-NO" sz="1100" b="0" i="1">
                        <a:latin typeface="Cambria Math"/>
                        <a:ea typeface="Cambria Math"/>
                      </a:rPr>
                      <m:t>100</m:t>
                    </m:r>
                  </m:oMath>
                </m:oMathPara>
              </a14:m>
              <a:endParaRPr lang="nb-NO" sz="1100"/>
            </a:p>
          </xdr:txBody>
        </xdr:sp>
      </mc:Choice>
      <mc:Fallback>
        <xdr:sp macro="" textlink="">
          <xdr:nvSpPr>
            <xdr:cNvPr id="4" name="TekstSylinder 3"/>
            <xdr:cNvSpPr txBox="1"/>
          </xdr:nvSpPr>
          <xdr:spPr>
            <a:xfrm>
              <a:off x="3862387" y="1728787"/>
              <a:ext cx="1728788" cy="4433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nb-NO" sz="1100" b="0" i="0">
                  <a:latin typeface="Cambria Math"/>
                </a:rPr>
                <a:t>𝐵𝑢𝑑𝑠𝑗𝑒𝑡𝑡𝑚𝑖𝑑𝑙𝑒𝑟/𝐴𝑟𝑏𝑒𝑖𝑑𝑠𝑝𝑜𝑟𝑡𝑒𝑓ø𝑙𝑗𝑒</a:t>
              </a:r>
              <a:r>
                <a:rPr lang="nb-NO" sz="1100" i="0">
                  <a:latin typeface="Cambria Math"/>
                  <a:ea typeface="Cambria Math"/>
                </a:rPr>
                <a:t>×</a:t>
              </a:r>
              <a:r>
                <a:rPr lang="nb-NO" sz="1100" b="0" i="0">
                  <a:latin typeface="Cambria Math"/>
                  <a:ea typeface="Cambria Math"/>
                </a:rPr>
                <a:t>100</a:t>
              </a:r>
              <a:endParaRPr lang="nb-NO" sz="1100"/>
            </a:p>
          </xdr:txBody>
        </xdr:sp>
      </mc:Fallback>
    </mc:AlternateContent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</xdr:row>
      <xdr:rowOff>52387</xdr:rowOff>
    </xdr:from>
    <xdr:to>
      <xdr:col>7</xdr:col>
      <xdr:colOff>361950</xdr:colOff>
      <xdr:row>20</xdr:row>
      <xdr:rowOff>128587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25</xdr:row>
      <xdr:rowOff>123825</xdr:rowOff>
    </xdr:from>
    <xdr:to>
      <xdr:col>6</xdr:col>
      <xdr:colOff>133350</xdr:colOff>
      <xdr:row>38</xdr:row>
      <xdr:rowOff>109537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9</xdr:row>
      <xdr:rowOff>119062</xdr:rowOff>
    </xdr:from>
    <xdr:to>
      <xdr:col>4</xdr:col>
      <xdr:colOff>190500</xdr:colOff>
      <xdr:row>24</xdr:row>
      <xdr:rowOff>4762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17</xdr:row>
      <xdr:rowOff>166686</xdr:rowOff>
    </xdr:from>
    <xdr:to>
      <xdr:col>8</xdr:col>
      <xdr:colOff>657225</xdr:colOff>
      <xdr:row>37</xdr:row>
      <xdr:rowOff>76200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17</xdr:row>
      <xdr:rowOff>33337</xdr:rowOff>
    </xdr:from>
    <xdr:to>
      <xdr:col>6</xdr:col>
      <xdr:colOff>276225</xdr:colOff>
      <xdr:row>31</xdr:row>
      <xdr:rowOff>109537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9</xdr:row>
      <xdr:rowOff>33337</xdr:rowOff>
    </xdr:from>
    <xdr:to>
      <xdr:col>6</xdr:col>
      <xdr:colOff>495300</xdr:colOff>
      <xdr:row>23</xdr:row>
      <xdr:rowOff>109537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</xdr:row>
      <xdr:rowOff>185737</xdr:rowOff>
    </xdr:from>
    <xdr:to>
      <xdr:col>6</xdr:col>
      <xdr:colOff>257175</xdr:colOff>
      <xdr:row>22</xdr:row>
      <xdr:rowOff>71437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16</xdr:row>
      <xdr:rowOff>100012</xdr:rowOff>
    </xdr:from>
    <xdr:to>
      <xdr:col>6</xdr:col>
      <xdr:colOff>495300</xdr:colOff>
      <xdr:row>30</xdr:row>
      <xdr:rowOff>176212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19</xdr:row>
      <xdr:rowOff>147637</xdr:rowOff>
    </xdr:from>
    <xdr:to>
      <xdr:col>6</xdr:col>
      <xdr:colOff>333375</xdr:colOff>
      <xdr:row>33</xdr:row>
      <xdr:rowOff>166687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vd.%20for%20strategi%20og%20virksomhetsstyring/Analyseseksjon/Prosjekt/2018/1.%20Ressursanalyse%202017/L&#248;nn/Tabeller%20og%20figurer%20rapport%202017_l&#248;n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vd.%20for%20strategi%20og%20virksomhetsstyring/Analyseseksjon/Prosjekt/2018/1.%20Ressursanalyse%202017/Bemanning%20og%20dekningsgrad/&#197;rsverk%20gjennomsnitt%20for%20&#229;ret%202012-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vd.%20for%20strategi%20og%20virksomhetsstyring/Analyseseksjon/Prosjekt/2018/1.%20Ressursanalyse%202017/Bemanning%20og%20dekningsgrad/Folkmengde%20SSB%202013-2018+mid2013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vd.%20for%20strategi%20og%20virksomhetsstyring/Analyseseksjon/Prosjekt/2018/1.%20Ressursanalyse%202017/Bemanning%20og%20dekningsgrad/Framskriv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"/>
      <sheetName val="Grunnlag 2017"/>
      <sheetName val="Figur 4.3"/>
      <sheetName val="Figur 4.4"/>
      <sheetName val="Figur 4.5"/>
      <sheetName val="Figur 4.6"/>
      <sheetName val="Figur 4.7"/>
    </sheetNames>
    <sheetDataSet>
      <sheetData sheetId="0"/>
      <sheetData sheetId="1"/>
      <sheetData sheetId="2">
        <row r="4">
          <cell r="E4">
            <v>2013</v>
          </cell>
          <cell r="F4">
            <v>2014</v>
          </cell>
          <cell r="G4">
            <v>2015</v>
          </cell>
          <cell r="H4">
            <v>2016</v>
          </cell>
          <cell r="I4">
            <v>2017</v>
          </cell>
        </row>
        <row r="5">
          <cell r="B5" t="str">
            <v>Politi</v>
          </cell>
          <cell r="E5">
            <v>5091.0130565204236</v>
          </cell>
          <cell r="F5">
            <v>5418.2638522406405</v>
          </cell>
          <cell r="G5">
            <v>5729.3516506399765</v>
          </cell>
          <cell r="H5">
            <v>5971</v>
          </cell>
          <cell r="I5">
            <v>6250</v>
          </cell>
        </row>
        <row r="6">
          <cell r="B6" t="str">
            <v>Jurist</v>
          </cell>
          <cell r="E6">
            <v>530.21488214999499</v>
          </cell>
          <cell r="F6">
            <v>550.65007780999065</v>
          </cell>
          <cell r="G6">
            <v>612.26491985999849</v>
          </cell>
          <cell r="H6">
            <v>652</v>
          </cell>
          <cell r="I6">
            <v>685</v>
          </cell>
        </row>
        <row r="7">
          <cell r="B7" t="str">
            <v>Sivil</v>
          </cell>
          <cell r="E7">
            <v>2531.9140643799965</v>
          </cell>
          <cell r="F7">
            <v>2607.9773371199863</v>
          </cell>
          <cell r="G7">
            <v>2987.4654451600522</v>
          </cell>
          <cell r="H7">
            <v>3196</v>
          </cell>
          <cell r="I7">
            <v>3313</v>
          </cell>
        </row>
      </sheetData>
      <sheetData sheetId="3"/>
      <sheetData sheetId="4">
        <row r="10">
          <cell r="B10" t="str">
            <v>Politi</v>
          </cell>
          <cell r="C10" t="str">
            <v>Jurist</v>
          </cell>
          <cell r="D10" t="str">
            <v>Sivil</v>
          </cell>
        </row>
        <row r="11">
          <cell r="A11">
            <v>2016</v>
          </cell>
          <cell r="B11">
            <v>532</v>
          </cell>
          <cell r="C11">
            <v>44</v>
          </cell>
          <cell r="D11">
            <v>91</v>
          </cell>
        </row>
        <row r="12">
          <cell r="A12">
            <v>2017</v>
          </cell>
          <cell r="B12">
            <v>528</v>
          </cell>
          <cell r="C12">
            <v>42</v>
          </cell>
          <cell r="D12">
            <v>87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_orginal"/>
      <sheetName val="2017_redigert"/>
      <sheetName val="31.12 2013-2017"/>
      <sheetName val="Tabell 6.1 Totårsverk 2013-2017"/>
      <sheetName val="Tabell 6.2 Totårsverk 2013-2017"/>
      <sheetName val="Tabell 6.2 - NY!"/>
      <sheetName val="Tabell 6.3 Polårsv 2013-2017"/>
      <sheetName val="Tabell 6.3 - NY!"/>
      <sheetName val="Tabell 6.4+6.5 DEKNINGSGRAD"/>
      <sheetName val="Tabell 9.1 jursitårsv 2012-2017"/>
      <sheetName val="Tabell 9.1 - NY!"/>
      <sheetName val="Tabell 9.2 sivilårsv 2012-2017 "/>
      <sheetName val="Tabell 9.2 - NY"/>
      <sheetName val="Definisjon"/>
    </sheetNames>
    <sheetDataSet>
      <sheetData sheetId="0">
        <row r="8">
          <cell r="A8" t="str">
            <v>Oslo politidistrikt</v>
          </cell>
          <cell r="B8">
            <v>2081.417816666667</v>
          </cell>
          <cell r="C8">
            <v>165.16666666666666</v>
          </cell>
          <cell r="D8">
            <v>812.09304416666657</v>
          </cell>
          <cell r="E8">
            <v>3058.6775275</v>
          </cell>
        </row>
        <row r="9">
          <cell r="A9" t="str">
            <v>Øst politidistrikt</v>
          </cell>
          <cell r="B9">
            <v>1093.7550000000001</v>
          </cell>
          <cell r="C9">
            <v>108.70833333333331</v>
          </cell>
          <cell r="D9">
            <v>521.69233249999991</v>
          </cell>
          <cell r="E9">
            <v>1724.1556658333332</v>
          </cell>
        </row>
        <row r="10">
          <cell r="A10" t="str">
            <v>Innlandet politidistrikt</v>
          </cell>
          <cell r="B10">
            <v>540.93555000000003</v>
          </cell>
          <cell r="C10">
            <v>41.916666666666664</v>
          </cell>
          <cell r="D10">
            <v>237.0909916666667</v>
          </cell>
          <cell r="E10">
            <v>819.94320833333325</v>
          </cell>
        </row>
        <row r="11">
          <cell r="A11" t="str">
            <v>Sør-Øst politidistrikt</v>
          </cell>
          <cell r="B11">
            <v>1058.1170083333332</v>
          </cell>
          <cell r="C11">
            <v>100.42583333333334</v>
          </cell>
          <cell r="D11">
            <v>411.50538333333333</v>
          </cell>
          <cell r="E11">
            <v>1570.0482249999998</v>
          </cell>
        </row>
        <row r="12">
          <cell r="A12" t="str">
            <v>Agder politidistrikt</v>
          </cell>
          <cell r="B12">
            <v>454.38499166666662</v>
          </cell>
          <cell r="C12">
            <v>35.75</v>
          </cell>
          <cell r="D12">
            <v>158.34521666666663</v>
          </cell>
          <cell r="E12">
            <v>648.48020833333328</v>
          </cell>
        </row>
        <row r="13">
          <cell r="A13" t="str">
            <v>Sør-Vest politidistrikt</v>
          </cell>
          <cell r="B13">
            <v>763.81018333333338</v>
          </cell>
          <cell r="C13">
            <v>77.850000000000009</v>
          </cell>
          <cell r="D13">
            <v>315.81868333333341</v>
          </cell>
          <cell r="E13">
            <v>1157.4788666666664</v>
          </cell>
        </row>
        <row r="14">
          <cell r="A14" t="str">
            <v>Vest politidistrikt</v>
          </cell>
          <cell r="B14">
            <v>866.86215833333324</v>
          </cell>
          <cell r="C14">
            <v>77.950000000000017</v>
          </cell>
          <cell r="D14">
            <v>360.65845000000007</v>
          </cell>
          <cell r="E14">
            <v>1305.4706083333333</v>
          </cell>
        </row>
        <row r="15">
          <cell r="A15" t="str">
            <v>Møre og Romsdal politidistrikt</v>
          </cell>
          <cell r="B15">
            <v>364.76531666666665</v>
          </cell>
          <cell r="C15">
            <v>27.716666666666669</v>
          </cell>
          <cell r="D15">
            <v>127.66836666666667</v>
          </cell>
          <cell r="E15">
            <v>520.15035</v>
          </cell>
        </row>
        <row r="16">
          <cell r="A16" t="str">
            <v>Trøndelag politidistrikt</v>
          </cell>
          <cell r="B16">
            <v>689.76290000000006</v>
          </cell>
          <cell r="C16">
            <v>52.475000000000001</v>
          </cell>
          <cell r="D16">
            <v>243.79714999999999</v>
          </cell>
          <cell r="E16">
            <v>986.03505000000007</v>
          </cell>
        </row>
        <row r="17">
          <cell r="A17" t="str">
            <v>Nordland politidistrikt****</v>
          </cell>
          <cell r="B17">
            <v>422.81666666666666</v>
          </cell>
          <cell r="C17">
            <v>40.733333333333327</v>
          </cell>
          <cell r="D17">
            <v>174.38</v>
          </cell>
          <cell r="E17">
            <v>637.93000000000006</v>
          </cell>
        </row>
        <row r="18">
          <cell r="A18" t="str">
            <v>Troms politidistrikt****</v>
          </cell>
          <cell r="B18">
            <v>262.8022416666667</v>
          </cell>
          <cell r="C18">
            <v>21.966666666666669</v>
          </cell>
          <cell r="D18">
            <v>117.05452916666665</v>
          </cell>
          <cell r="E18">
            <v>401.82343750000001</v>
          </cell>
        </row>
        <row r="19">
          <cell r="A19" t="str">
            <v>Finnmark politidistrikt</v>
          </cell>
          <cell r="B19">
            <v>223.32500000000002</v>
          </cell>
          <cell r="C19">
            <v>15.549999999999999</v>
          </cell>
          <cell r="D19">
            <v>124.1725</v>
          </cell>
          <cell r="E19">
            <v>363.04749999999996</v>
          </cell>
        </row>
        <row r="20">
          <cell r="A20" t="str">
            <v>SUM DISTRIKT</v>
          </cell>
          <cell r="B20">
            <v>8822.7548333333343</v>
          </cell>
          <cell r="C20">
            <v>766.20916666666665</v>
          </cell>
          <cell r="D20">
            <v>3604.2766475000003</v>
          </cell>
          <cell r="E20">
            <v>13193.240647500001</v>
          </cell>
        </row>
        <row r="21">
          <cell r="A21" t="str">
            <v>Kripos</v>
          </cell>
          <cell r="B21">
            <v>224.65833333333333</v>
          </cell>
          <cell r="C21">
            <v>18.833333333333332</v>
          </cell>
          <cell r="D21">
            <v>281.41249999999997</v>
          </cell>
          <cell r="E21">
            <v>524.9041666666667</v>
          </cell>
        </row>
        <row r="22">
          <cell r="A22" t="str">
            <v>Økokrim</v>
          </cell>
          <cell r="B22">
            <v>31.583333333333332</v>
          </cell>
          <cell r="C22">
            <v>31.983333333333331</v>
          </cell>
          <cell r="D22">
            <v>85.325000000000003</v>
          </cell>
          <cell r="E22">
            <v>148.89166666666668</v>
          </cell>
        </row>
        <row r="23">
          <cell r="A23" t="str">
            <v>Utrykningspolitiet</v>
          </cell>
          <cell r="B23">
            <v>18.366666666666667</v>
          </cell>
          <cell r="C23">
            <v>2.75</v>
          </cell>
          <cell r="D23">
            <v>39.024999999999999</v>
          </cell>
          <cell r="E23">
            <v>60.141666666666673</v>
          </cell>
        </row>
        <row r="24">
          <cell r="A24" t="str">
            <v>Politiets utlendingsenhet</v>
          </cell>
          <cell r="B24">
            <v>263.85000000000008</v>
          </cell>
          <cell r="C24">
            <v>14.083333333333334</v>
          </cell>
          <cell r="D24">
            <v>503.53095223500003</v>
          </cell>
          <cell r="E24">
            <v>781.46428556833325</v>
          </cell>
        </row>
        <row r="25">
          <cell r="A25" t="str">
            <v>SUM SÆRORGAN</v>
          </cell>
          <cell r="B25">
            <v>538.45833333333348</v>
          </cell>
          <cell r="C25">
            <v>67.649999999999991</v>
          </cell>
          <cell r="D25">
            <v>909.2934522349999</v>
          </cell>
          <cell r="E25">
            <v>1515.4017855683333</v>
          </cell>
        </row>
        <row r="26">
          <cell r="A26" t="str">
            <v>Grensekommissariatet</v>
          </cell>
          <cell r="B26">
            <v>0</v>
          </cell>
          <cell r="C26">
            <v>0</v>
          </cell>
          <cell r="D26">
            <v>5</v>
          </cell>
          <cell r="E26">
            <v>5</v>
          </cell>
        </row>
        <row r="27">
          <cell r="A27" t="str">
            <v>Nasjonalt ID-senter</v>
          </cell>
          <cell r="B27">
            <v>0</v>
          </cell>
          <cell r="C27">
            <v>0</v>
          </cell>
          <cell r="D27">
            <v>37.499999999999993</v>
          </cell>
          <cell r="E27">
            <v>37.499999999999993</v>
          </cell>
        </row>
        <row r="28">
          <cell r="A28" t="str">
            <v>Namsfogden i Oslo</v>
          </cell>
          <cell r="B28">
            <v>0</v>
          </cell>
          <cell r="C28">
            <v>0</v>
          </cell>
          <cell r="D28">
            <v>112.5</v>
          </cell>
          <cell r="E28">
            <v>112.5</v>
          </cell>
        </row>
        <row r="29">
          <cell r="A29" t="str">
            <v>Politiets Fellestjenester
(fra 01.03.2014)</v>
          </cell>
          <cell r="B29">
            <v>3.8333333333333335</v>
          </cell>
          <cell r="C29">
            <v>0</v>
          </cell>
          <cell r="D29">
            <v>225.31352500000003</v>
          </cell>
          <cell r="E29">
            <v>229.14685833333337</v>
          </cell>
        </row>
        <row r="30">
          <cell r="A30" t="str">
            <v>Politiets IKT-tjenester
(fra 01.03.2014)</v>
          </cell>
          <cell r="B30">
            <v>10.65</v>
          </cell>
          <cell r="C30">
            <v>2</v>
          </cell>
          <cell r="D30">
            <v>462.99833333333328</v>
          </cell>
          <cell r="E30">
            <v>475.64833333333331</v>
          </cell>
        </row>
        <row r="31">
          <cell r="A31" t="str">
            <v>Politidirektoratet</v>
          </cell>
          <cell r="B31">
            <v>48.583333333333336</v>
          </cell>
          <cell r="C31">
            <v>10.833333333333334</v>
          </cell>
          <cell r="D31">
            <v>244.83609999999999</v>
          </cell>
          <cell r="E31">
            <v>304.25276666666667</v>
          </cell>
        </row>
        <row r="32">
          <cell r="A32" t="str">
            <v>Politihøgskolen</v>
          </cell>
          <cell r="B32">
            <v>108.08333333333333</v>
          </cell>
          <cell r="C32">
            <v>3.25</v>
          </cell>
          <cell r="D32">
            <v>317.10416666666663</v>
          </cell>
          <cell r="E32">
            <v>428.43749999999994</v>
          </cell>
        </row>
        <row r="33">
          <cell r="A33" t="str">
            <v>SUM ENHETER</v>
          </cell>
          <cell r="B33">
            <v>171.15</v>
          </cell>
          <cell r="C33">
            <v>16.083333333333336</v>
          </cell>
          <cell r="D33">
            <v>1405.252125</v>
          </cell>
          <cell r="E33">
            <v>1592.4854583333333</v>
          </cell>
        </row>
        <row r="34">
          <cell r="A34" t="str">
            <v xml:space="preserve">SUM </v>
          </cell>
          <cell r="B34">
            <v>9532.3631666666661</v>
          </cell>
          <cell r="C34">
            <v>849.94250000000011</v>
          </cell>
          <cell r="D34">
            <v>5834.4472247349986</v>
          </cell>
          <cell r="E34">
            <v>16216.7528914017</v>
          </cell>
        </row>
        <row r="35">
          <cell r="A35" t="str">
            <v>PST</v>
          </cell>
          <cell r="B35">
            <v>309.71666666666675</v>
          </cell>
          <cell r="C35">
            <v>15.333333333333334</v>
          </cell>
          <cell r="D35">
            <v>272.05833333333334</v>
          </cell>
          <cell r="E35">
            <v>597.10833333333335</v>
          </cell>
        </row>
        <row r="36">
          <cell r="A36" t="str">
            <v>Totalt inkl. PST</v>
          </cell>
          <cell r="B36">
            <v>9842.829833333335</v>
          </cell>
          <cell r="C36">
            <v>865.94250000000011</v>
          </cell>
          <cell r="D36">
            <v>6105.6722262966678</v>
          </cell>
          <cell r="E36">
            <v>16814.444559630003</v>
          </cell>
        </row>
      </sheetData>
      <sheetData sheetId="1">
        <row r="7">
          <cell r="A7" t="str">
            <v>Politidistrikt/Særorgan</v>
          </cell>
          <cell r="B7" t="str">
            <v>Politi</v>
          </cell>
        </row>
        <row r="8">
          <cell r="A8" t="str">
            <v>Oslo politidistrikt*</v>
          </cell>
          <cell r="B8">
            <v>2081.417816666667</v>
          </cell>
          <cell r="C8">
            <v>165.16666666666666</v>
          </cell>
          <cell r="D8">
            <v>840.21804416666657</v>
          </cell>
          <cell r="E8">
            <v>3086.8025275</v>
          </cell>
        </row>
        <row r="9">
          <cell r="A9" t="str">
            <v>Øst politidistrikt</v>
          </cell>
          <cell r="B9">
            <v>1093.7550000000001</v>
          </cell>
          <cell r="C9">
            <v>108.70833333333331</v>
          </cell>
          <cell r="D9">
            <v>521.69233249999991</v>
          </cell>
          <cell r="E9">
            <v>1724.1556658333334</v>
          </cell>
        </row>
        <row r="10">
          <cell r="A10" t="str">
            <v>Innlandet politidistrikt</v>
          </cell>
          <cell r="B10">
            <v>540.93555000000003</v>
          </cell>
          <cell r="C10">
            <v>41.916666666666664</v>
          </cell>
          <cell r="D10">
            <v>237.0909916666667</v>
          </cell>
          <cell r="E10">
            <v>819.94320833333336</v>
          </cell>
        </row>
        <row r="11">
          <cell r="A11" t="str">
            <v>Sør-Øst politidistrikt</v>
          </cell>
          <cell r="B11">
            <v>1058.1170083333332</v>
          </cell>
          <cell r="C11">
            <v>100.42583333333334</v>
          </cell>
          <cell r="D11">
            <v>411.50538333333333</v>
          </cell>
          <cell r="E11">
            <v>1570.0482249999998</v>
          </cell>
        </row>
        <row r="12">
          <cell r="A12" t="str">
            <v>Agder politidistrikt</v>
          </cell>
          <cell r="B12">
            <v>454.38499166666662</v>
          </cell>
          <cell r="C12">
            <v>35.75</v>
          </cell>
          <cell r="D12">
            <v>158.34521666666663</v>
          </cell>
          <cell r="E12">
            <v>648.48020833333328</v>
          </cell>
        </row>
        <row r="13">
          <cell r="A13" t="str">
            <v>Sør-Vest politidistrikt</v>
          </cell>
          <cell r="B13">
            <v>763.81018333333338</v>
          </cell>
          <cell r="C13">
            <v>77.850000000000009</v>
          </cell>
          <cell r="D13">
            <v>315.81868333333341</v>
          </cell>
          <cell r="E13">
            <v>1157.4788666666668</v>
          </cell>
        </row>
        <row r="14">
          <cell r="A14" t="str">
            <v>Vest politidistrikt***</v>
          </cell>
          <cell r="B14">
            <v>866.86215833333324</v>
          </cell>
          <cell r="C14">
            <v>77.950000000000017</v>
          </cell>
          <cell r="D14">
            <v>360.65845000000007</v>
          </cell>
          <cell r="E14">
            <v>1305.4706083333333</v>
          </cell>
        </row>
        <row r="15">
          <cell r="A15" t="str">
            <v>Møre og Romsdal politidistrikt***</v>
          </cell>
          <cell r="B15">
            <v>364.76531666666665</v>
          </cell>
          <cell r="C15">
            <v>27.716666666666669</v>
          </cell>
          <cell r="D15">
            <v>127.66836666666667</v>
          </cell>
          <cell r="E15">
            <v>520.15035</v>
          </cell>
        </row>
        <row r="16">
          <cell r="A16" t="str">
            <v>Trøndelag politidistrikt</v>
          </cell>
          <cell r="B16">
            <v>689.76290000000006</v>
          </cell>
          <cell r="C16">
            <v>52.475000000000001</v>
          </cell>
          <cell r="D16">
            <v>243.79714999999999</v>
          </cell>
          <cell r="E16">
            <v>986.03505000000007</v>
          </cell>
        </row>
        <row r="17">
          <cell r="A17" t="str">
            <v>Nordland politidistrikt**</v>
          </cell>
          <cell r="B17">
            <v>422.81666666666666</v>
          </cell>
          <cell r="C17">
            <v>40.733333333333327</v>
          </cell>
          <cell r="D17">
            <v>174.38</v>
          </cell>
          <cell r="E17">
            <v>637.93000000000006</v>
          </cell>
        </row>
        <row r="18">
          <cell r="A18" t="str">
            <v>Troms politidistrikt**</v>
          </cell>
          <cell r="B18">
            <v>262.8022416666667</v>
          </cell>
          <cell r="C18">
            <v>21.966666666666669</v>
          </cell>
          <cell r="D18">
            <v>117.05452916666665</v>
          </cell>
          <cell r="E18">
            <v>401.82343750000001</v>
          </cell>
        </row>
        <row r="19">
          <cell r="A19" t="str">
            <v>Finnmark politidistrikt</v>
          </cell>
          <cell r="B19">
            <v>223.32500000000002</v>
          </cell>
          <cell r="C19">
            <v>15.549999999999999</v>
          </cell>
          <cell r="D19">
            <v>124.1725</v>
          </cell>
          <cell r="E19">
            <v>363.04750000000001</v>
          </cell>
        </row>
        <row r="20">
          <cell r="A20" t="str">
            <v>SUM DISTRIKT</v>
          </cell>
          <cell r="B20">
            <v>8822.7548333333343</v>
          </cell>
          <cell r="C20">
            <v>766.20916666666676</v>
          </cell>
          <cell r="D20">
            <v>3632.4016475000003</v>
          </cell>
          <cell r="E20">
            <v>13221.365647500001</v>
          </cell>
        </row>
        <row r="21">
          <cell r="A21" t="str">
            <v>Kripos</v>
          </cell>
          <cell r="B21">
            <v>224.65833333333333</v>
          </cell>
          <cell r="C21">
            <v>18.833333333333332</v>
          </cell>
          <cell r="D21">
            <v>281.41249999999997</v>
          </cell>
          <cell r="E21">
            <v>524.9041666666667</v>
          </cell>
        </row>
        <row r="22">
          <cell r="A22" t="str">
            <v>Økokrim</v>
          </cell>
          <cell r="B22">
            <v>31.583333333333332</v>
          </cell>
          <cell r="C22">
            <v>31.983333333333331</v>
          </cell>
          <cell r="D22">
            <v>85.325000000000003</v>
          </cell>
          <cell r="E22">
            <v>148.89166666666665</v>
          </cell>
        </row>
        <row r="23">
          <cell r="A23" t="str">
            <v>Utrykningspolitiet</v>
          </cell>
          <cell r="B23">
            <v>18.366666666666667</v>
          </cell>
          <cell r="C23">
            <v>2.75</v>
          </cell>
          <cell r="D23">
            <v>39.024999999999999</v>
          </cell>
          <cell r="E23">
            <v>60.141666666666666</v>
          </cell>
        </row>
        <row r="24">
          <cell r="A24" t="str">
            <v>Politiets utlendingsenhet</v>
          </cell>
          <cell r="B24">
            <v>263.85000000000008</v>
          </cell>
          <cell r="C24">
            <v>14.083333333333334</v>
          </cell>
          <cell r="D24">
            <v>503.53095223500003</v>
          </cell>
          <cell r="E24">
            <v>781.46428556833348</v>
          </cell>
        </row>
        <row r="25">
          <cell r="A25" t="str">
            <v>SUM SÆRORGAN</v>
          </cell>
          <cell r="B25">
            <v>538.45833333333348</v>
          </cell>
          <cell r="C25">
            <v>67.649999999999991</v>
          </cell>
          <cell r="D25">
            <v>909.2934522349999</v>
          </cell>
          <cell r="E25">
            <v>1515.4017855683335</v>
          </cell>
        </row>
        <row r="26">
          <cell r="A26" t="str">
            <v>Grensekommissariatet</v>
          </cell>
          <cell r="B26">
            <v>0</v>
          </cell>
          <cell r="C26">
            <v>0</v>
          </cell>
          <cell r="D26">
            <v>5</v>
          </cell>
          <cell r="E26">
            <v>5</v>
          </cell>
        </row>
        <row r="27">
          <cell r="A27" t="str">
            <v>Nasjonalt ID-senter</v>
          </cell>
          <cell r="B27">
            <v>0</v>
          </cell>
          <cell r="C27">
            <v>0</v>
          </cell>
          <cell r="D27">
            <v>37.499999999999993</v>
          </cell>
          <cell r="E27">
            <v>37.499999999999993</v>
          </cell>
        </row>
        <row r="28">
          <cell r="A28" t="str">
            <v>Namsfogden i Oslo</v>
          </cell>
          <cell r="B28"/>
          <cell r="C28"/>
          <cell r="D28"/>
          <cell r="E28"/>
        </row>
        <row r="29">
          <cell r="A29" t="str">
            <v>Politiets Fellestjenester
(fra 01.03.2014)</v>
          </cell>
          <cell r="B29">
            <v>3.8333333333333335</v>
          </cell>
          <cell r="C29">
            <v>0</v>
          </cell>
          <cell r="D29">
            <v>225.31352500000003</v>
          </cell>
          <cell r="E29">
            <v>229.14685833333337</v>
          </cell>
        </row>
        <row r="30">
          <cell r="A30" t="str">
            <v>Politiets IKT-tjenester
(fra 01.03.2014)</v>
          </cell>
          <cell r="B30">
            <v>10.65</v>
          </cell>
          <cell r="C30">
            <v>2</v>
          </cell>
          <cell r="D30">
            <v>462.99833333333328</v>
          </cell>
          <cell r="E30">
            <v>475.64833333333326</v>
          </cell>
        </row>
        <row r="31">
          <cell r="A31" t="str">
            <v>Politidirektoratet</v>
          </cell>
          <cell r="B31">
            <v>48.583333333333336</v>
          </cell>
          <cell r="C31">
            <v>10.833333333333334</v>
          </cell>
          <cell r="D31">
            <v>244.83609999999999</v>
          </cell>
          <cell r="E31">
            <v>304.25276666666667</v>
          </cell>
        </row>
        <row r="32">
          <cell r="A32" t="str">
            <v>Politihøgskolen</v>
          </cell>
          <cell r="B32">
            <v>108.08333333333333</v>
          </cell>
          <cell r="C32">
            <v>3.25</v>
          </cell>
          <cell r="D32">
            <v>317.10416666666663</v>
          </cell>
          <cell r="E32">
            <v>428.43749999999994</v>
          </cell>
        </row>
        <row r="33">
          <cell r="A33" t="str">
            <v>SUM ENHETER</v>
          </cell>
          <cell r="B33">
            <v>171.15</v>
          </cell>
          <cell r="C33">
            <v>16.083333333333336</v>
          </cell>
          <cell r="D33">
            <v>1292.752125</v>
          </cell>
          <cell r="E33">
            <v>1479.9854583333333</v>
          </cell>
        </row>
        <row r="34">
          <cell r="A34" t="str">
            <v xml:space="preserve">SUM </v>
          </cell>
          <cell r="B34">
            <v>9532.3631666666679</v>
          </cell>
          <cell r="C34">
            <v>849.94250000000011</v>
          </cell>
          <cell r="D34">
            <v>5834.4472247350004</v>
          </cell>
          <cell r="E34">
            <v>16216.752891401668</v>
          </cell>
        </row>
        <row r="35">
          <cell r="A35" t="str">
            <v>PST</v>
          </cell>
          <cell r="B35">
            <v>309.71666666666675</v>
          </cell>
          <cell r="C35">
            <v>15.333333333333334</v>
          </cell>
          <cell r="D35">
            <v>272.05833333333334</v>
          </cell>
          <cell r="E35">
            <v>597.10833333333335</v>
          </cell>
        </row>
        <row r="36">
          <cell r="A36" t="str">
            <v>Totalt inkl. PST</v>
          </cell>
          <cell r="B36">
            <v>9842.079833333335</v>
          </cell>
          <cell r="C36">
            <v>865.27583333333348</v>
          </cell>
          <cell r="D36">
            <v>6106.5055580683338</v>
          </cell>
          <cell r="E36">
            <v>16813.861224734999</v>
          </cell>
        </row>
      </sheetData>
      <sheetData sheetId="2">
        <row r="35">
          <cell r="A35"/>
          <cell r="B35" t="str">
            <v>Politi</v>
          </cell>
          <cell r="C35" t="str">
            <v>Jurist</v>
          </cell>
          <cell r="D35" t="str">
            <v>Sivile</v>
          </cell>
          <cell r="E35" t="str">
            <v>Totalt</v>
          </cell>
          <cell r="F35" t="str">
            <v>Politi</v>
          </cell>
          <cell r="G35" t="str">
            <v>Jurist</v>
          </cell>
          <cell r="H35" t="str">
            <v>Sivile</v>
          </cell>
          <cell r="I35" t="str">
            <v>Totalt</v>
          </cell>
          <cell r="J35" t="str">
            <v>Politi</v>
          </cell>
          <cell r="K35" t="str">
            <v>Jurist</v>
          </cell>
          <cell r="L35" t="str">
            <v>Sivile</v>
          </cell>
          <cell r="M35" t="str">
            <v>Totalt</v>
          </cell>
          <cell r="N35" t="str">
            <v>Politi</v>
          </cell>
          <cell r="O35" t="str">
            <v>Jurist</v>
          </cell>
          <cell r="P35" t="str">
            <v>Sivile</v>
          </cell>
          <cell r="Q35" t="str">
            <v>Totalt</v>
          </cell>
          <cell r="R35" t="str">
            <v>Politi</v>
          </cell>
          <cell r="S35" t="str">
            <v>Jurist</v>
          </cell>
          <cell r="T35" t="str">
            <v>Sivile</v>
          </cell>
          <cell r="U35" t="str">
            <v>Totalt</v>
          </cell>
        </row>
        <row r="36">
          <cell r="A36" t="str">
            <v>Oslo politidistrikt</v>
          </cell>
          <cell r="B36">
            <v>1855.0877999999998</v>
          </cell>
          <cell r="C36">
            <v>137.88509999999999</v>
          </cell>
          <cell r="D36">
            <v>820.78499999999894</v>
          </cell>
          <cell r="E36">
            <v>2813.7578999999987</v>
          </cell>
          <cell r="F36">
            <v>1988.2862999999998</v>
          </cell>
          <cell r="G36">
            <v>152.5</v>
          </cell>
          <cell r="H36">
            <v>831.57770000000005</v>
          </cell>
          <cell r="I36">
            <v>2972.3639999999996</v>
          </cell>
          <cell r="J36">
            <v>2033.1613</v>
          </cell>
          <cell r="K36">
            <v>158.80000000000001</v>
          </cell>
          <cell r="L36">
            <v>836.25379999999905</v>
          </cell>
          <cell r="M36">
            <v>3028.2150999999994</v>
          </cell>
          <cell r="N36">
            <v>2016.7306000000001</v>
          </cell>
          <cell r="O36">
            <v>163</v>
          </cell>
          <cell r="P36">
            <v>750.21421000000009</v>
          </cell>
          <cell r="Q36">
            <v>2929.9448100000004</v>
          </cell>
          <cell r="R36">
            <v>2127.7099000000003</v>
          </cell>
          <cell r="S36">
            <v>165.8</v>
          </cell>
          <cell r="T36">
            <v>830.88329999999996</v>
          </cell>
          <cell r="U36">
            <v>3124.3932000000004</v>
          </cell>
        </row>
        <row r="37">
          <cell r="A37" t="str">
            <v>Øst politidistrikt</v>
          </cell>
          <cell r="B37">
            <v>978.91719999999998</v>
          </cell>
          <cell r="C37">
            <v>87.2</v>
          </cell>
          <cell r="D37">
            <v>505.69900000000007</v>
          </cell>
          <cell r="E37">
            <v>1571.8162000000002</v>
          </cell>
          <cell r="F37">
            <v>1033.5435</v>
          </cell>
          <cell r="G37">
            <v>92.55</v>
          </cell>
          <cell r="H37">
            <v>506.06500000000005</v>
          </cell>
          <cell r="I37">
            <v>1632.1585</v>
          </cell>
          <cell r="J37">
            <v>1103.6333</v>
          </cell>
          <cell r="K37">
            <v>101.6</v>
          </cell>
          <cell r="L37">
            <v>519.34500000000025</v>
          </cell>
          <cell r="M37">
            <v>1724.5783000000004</v>
          </cell>
          <cell r="N37">
            <v>1037.1957000000002</v>
          </cell>
          <cell r="O37">
            <v>109.3</v>
          </cell>
          <cell r="P37">
            <v>498.33398</v>
          </cell>
          <cell r="Q37">
            <v>1644.8296800000001</v>
          </cell>
          <cell r="R37">
            <v>1145.0115000000001</v>
          </cell>
          <cell r="S37">
            <v>113.6</v>
          </cell>
          <cell r="T37">
            <v>537.38969999999995</v>
          </cell>
          <cell r="U37">
            <v>1796.0011999999999</v>
          </cell>
        </row>
        <row r="38">
          <cell r="A38" t="str">
            <v>Innlandet politidistrikt</v>
          </cell>
          <cell r="B38">
            <v>484.06240000000003</v>
          </cell>
          <cell r="C38">
            <v>38.200000000000003</v>
          </cell>
          <cell r="D38">
            <v>238.0761</v>
          </cell>
          <cell r="E38">
            <v>760.33849999999995</v>
          </cell>
          <cell r="F38">
            <v>506.02330000000006</v>
          </cell>
          <cell r="G38">
            <v>37.200000000000003</v>
          </cell>
          <cell r="H38">
            <v>235.67120000000003</v>
          </cell>
          <cell r="I38">
            <v>778.89449999999999</v>
          </cell>
          <cell r="J38">
            <v>511.73</v>
          </cell>
          <cell r="K38">
            <v>41</v>
          </cell>
          <cell r="L38">
            <v>242.08450000000002</v>
          </cell>
          <cell r="M38">
            <v>794.81450000000018</v>
          </cell>
          <cell r="N38">
            <v>515.53</v>
          </cell>
          <cell r="O38">
            <v>41</v>
          </cell>
          <cell r="P38">
            <v>232.29430000000002</v>
          </cell>
          <cell r="Q38">
            <v>788.82429999999999</v>
          </cell>
          <cell r="R38">
            <v>559.60329999999999</v>
          </cell>
          <cell r="S38">
            <v>43</v>
          </cell>
          <cell r="T38">
            <v>242.04100000000003</v>
          </cell>
          <cell r="U38">
            <v>844.64430000000004</v>
          </cell>
        </row>
        <row r="39">
          <cell r="A39" t="str">
            <v>Sør-Øst politidistrikt</v>
          </cell>
          <cell r="B39">
            <v>999.20399999999995</v>
          </cell>
          <cell r="C39">
            <v>90.7</v>
          </cell>
          <cell r="D39">
            <v>420.43959999999998</v>
          </cell>
          <cell r="E39">
            <v>1510.3435999999999</v>
          </cell>
          <cell r="F39">
            <v>989.46540000000016</v>
          </cell>
          <cell r="G39">
            <v>97.424000000000007</v>
          </cell>
          <cell r="H39">
            <v>425.26920000000001</v>
          </cell>
          <cell r="I39">
            <v>1512.1586</v>
          </cell>
          <cell r="J39">
            <v>1021.2010000000001</v>
          </cell>
          <cell r="K39">
            <v>99</v>
          </cell>
          <cell r="L39">
            <v>424.54250000000002</v>
          </cell>
          <cell r="M39">
            <v>1544.7435000000003</v>
          </cell>
          <cell r="N39">
            <v>1021.6697</v>
          </cell>
          <cell r="O39">
            <v>102.5</v>
          </cell>
          <cell r="P39">
            <v>407.51920000000001</v>
          </cell>
          <cell r="Q39">
            <v>1531.6889000000001</v>
          </cell>
          <cell r="R39">
            <v>1078.8011999999999</v>
          </cell>
          <cell r="S39">
            <v>100.5</v>
          </cell>
          <cell r="T39">
            <v>404.41949999999997</v>
          </cell>
          <cell r="U39">
            <v>1583.7206999999999</v>
          </cell>
        </row>
        <row r="40">
          <cell r="A40" t="str">
            <v>Agder politidistrikt</v>
          </cell>
          <cell r="B40">
            <v>409.76</v>
          </cell>
          <cell r="C40">
            <v>30.85</v>
          </cell>
          <cell r="D40">
            <v>154.62100000000001</v>
          </cell>
          <cell r="E40">
            <v>595.23099999999999</v>
          </cell>
          <cell r="F40">
            <v>410.80250000000001</v>
          </cell>
          <cell r="G40">
            <v>34</v>
          </cell>
          <cell r="H40">
            <v>159.67099999999999</v>
          </cell>
          <cell r="I40">
            <v>604.47350000000006</v>
          </cell>
          <cell r="J40">
            <v>436.20000000000005</v>
          </cell>
          <cell r="K40">
            <v>36</v>
          </cell>
          <cell r="L40">
            <v>151.55429999999998</v>
          </cell>
          <cell r="M40">
            <v>623.75430000000006</v>
          </cell>
          <cell r="N40">
            <v>430.62</v>
          </cell>
          <cell r="O40">
            <v>37</v>
          </cell>
          <cell r="P40">
            <v>156.45114999999998</v>
          </cell>
          <cell r="Q40">
            <v>624.07114999999999</v>
          </cell>
          <cell r="R40">
            <v>454.07249999999999</v>
          </cell>
          <cell r="S40">
            <v>36</v>
          </cell>
          <cell r="T40">
            <v>160.32799999999997</v>
          </cell>
          <cell r="U40">
            <v>650.40049999999997</v>
          </cell>
        </row>
        <row r="41">
          <cell r="A41" t="str">
            <v>Sør-Vest politidistrikt</v>
          </cell>
          <cell r="B41">
            <v>655.82539999999995</v>
          </cell>
          <cell r="C41">
            <v>69.900000000000006</v>
          </cell>
          <cell r="D41">
            <v>304.99120000000005</v>
          </cell>
          <cell r="E41">
            <v>1030.7166000000002</v>
          </cell>
          <cell r="F41">
            <v>692.68560000000002</v>
          </cell>
          <cell r="G41">
            <v>66.2</v>
          </cell>
          <cell r="H41">
            <v>308.99790000000002</v>
          </cell>
          <cell r="I41">
            <v>1067.8835000000001</v>
          </cell>
          <cell r="J41">
            <v>725.46680000000003</v>
          </cell>
          <cell r="K41">
            <v>74.8</v>
          </cell>
          <cell r="L41">
            <v>313.68790000000007</v>
          </cell>
          <cell r="M41">
            <v>1113.9547000000002</v>
          </cell>
          <cell r="N41">
            <v>726.31179999999995</v>
          </cell>
          <cell r="O41">
            <v>74.8</v>
          </cell>
          <cell r="P41">
            <v>312.76750000000004</v>
          </cell>
          <cell r="Q41">
            <v>1113.8793000000001</v>
          </cell>
          <cell r="R41">
            <v>803.78059999999994</v>
          </cell>
          <cell r="S41">
            <v>78.099999999999994</v>
          </cell>
          <cell r="T41">
            <v>299.33499999999998</v>
          </cell>
          <cell r="U41">
            <v>1181.2156</v>
          </cell>
        </row>
        <row r="42">
          <cell r="A42" t="str">
            <v>Vest politidistrikt</v>
          </cell>
          <cell r="B42">
            <v>769.9969000000001</v>
          </cell>
          <cell r="C42">
            <v>58</v>
          </cell>
          <cell r="D42">
            <v>351.91711999999995</v>
          </cell>
          <cell r="E42">
            <v>1179.9140199999999</v>
          </cell>
          <cell r="F42">
            <v>794.40150000000006</v>
          </cell>
          <cell r="G42">
            <v>66</v>
          </cell>
          <cell r="H42">
            <v>363.64969999999994</v>
          </cell>
          <cell r="I42">
            <v>1224.0511999999999</v>
          </cell>
          <cell r="J42">
            <v>815.18009999999992</v>
          </cell>
          <cell r="K42">
            <v>68.699999999999989</v>
          </cell>
          <cell r="L42">
            <v>345.60449999999997</v>
          </cell>
          <cell r="M42">
            <v>1229.4845999999998</v>
          </cell>
          <cell r="N42">
            <v>840.92610000000002</v>
          </cell>
          <cell r="O42">
            <v>76.7</v>
          </cell>
          <cell r="P42">
            <v>352.02790000000005</v>
          </cell>
          <cell r="Q42">
            <v>1269.654</v>
          </cell>
          <cell r="R42">
            <v>863.22279999999989</v>
          </cell>
          <cell r="S42">
            <v>78.7</v>
          </cell>
          <cell r="T42">
            <v>352.06270000000001</v>
          </cell>
          <cell r="U42">
            <v>1293.9855</v>
          </cell>
        </row>
        <row r="43">
          <cell r="A43" t="str">
            <v>Møre og Romsdal politidistrikt</v>
          </cell>
          <cell r="B43">
            <v>311.44900000000001</v>
          </cell>
          <cell r="C43">
            <v>22.835000000000001</v>
          </cell>
          <cell r="D43">
            <v>145.06300000000002</v>
          </cell>
          <cell r="E43">
            <v>479.34700000000004</v>
          </cell>
          <cell r="F43">
            <v>323.7704</v>
          </cell>
          <cell r="G43">
            <v>23.799999999999997</v>
          </cell>
          <cell r="H43">
            <v>149.24299999999999</v>
          </cell>
          <cell r="I43">
            <v>496.8134</v>
          </cell>
          <cell r="J43">
            <v>334.34000000000003</v>
          </cell>
          <cell r="K43">
            <v>25.9</v>
          </cell>
          <cell r="L43">
            <v>149.1164</v>
          </cell>
          <cell r="M43">
            <v>509.35640000000001</v>
          </cell>
          <cell r="N43">
            <v>340.60339999999997</v>
          </cell>
          <cell r="O43">
            <v>28</v>
          </cell>
          <cell r="P43">
            <v>144.4897</v>
          </cell>
          <cell r="Q43">
            <v>513.09310000000005</v>
          </cell>
          <cell r="R43">
            <v>400.34249999999997</v>
          </cell>
          <cell r="S43">
            <v>28</v>
          </cell>
          <cell r="T43">
            <v>132.57669999999999</v>
          </cell>
          <cell r="U43">
            <v>560.91919999999993</v>
          </cell>
        </row>
        <row r="44">
          <cell r="A44" t="str">
            <v>Trøndelag politidistrikt</v>
          </cell>
          <cell r="B44">
            <v>601.87540000000001</v>
          </cell>
          <cell r="C44">
            <v>45.3</v>
          </cell>
          <cell r="D44">
            <v>246.89825000000002</v>
          </cell>
          <cell r="E44">
            <v>894.07365000000004</v>
          </cell>
          <cell r="F44">
            <v>630.20309999999995</v>
          </cell>
          <cell r="G44">
            <v>47.2</v>
          </cell>
          <cell r="H44">
            <v>256.70653000000004</v>
          </cell>
          <cell r="I44">
            <v>934.10963000000004</v>
          </cell>
          <cell r="J44">
            <v>636.93039999999996</v>
          </cell>
          <cell r="K44">
            <v>51.9</v>
          </cell>
          <cell r="L44">
            <v>249.95659999999978</v>
          </cell>
          <cell r="M44">
            <v>938.78699999999981</v>
          </cell>
          <cell r="N44">
            <v>675.58169999999996</v>
          </cell>
          <cell r="O44">
            <v>53</v>
          </cell>
          <cell r="P44">
            <v>239.60660000000001</v>
          </cell>
          <cell r="Q44">
            <v>968.18830000000003</v>
          </cell>
          <cell r="R44">
            <v>715.94670000000008</v>
          </cell>
          <cell r="S44">
            <v>53</v>
          </cell>
          <cell r="T44">
            <v>244.62659999999997</v>
          </cell>
          <cell r="U44">
            <v>1013.5733</v>
          </cell>
        </row>
        <row r="45">
          <cell r="A45" t="str">
            <v>Nordland politidistrikt****</v>
          </cell>
          <cell r="B45">
            <v>418.09999999999997</v>
          </cell>
          <cell r="C45">
            <v>36.6</v>
          </cell>
          <cell r="D45">
            <v>202.37500000000003</v>
          </cell>
          <cell r="E45">
            <v>657.07500000000005</v>
          </cell>
          <cell r="F45">
            <v>433.5</v>
          </cell>
          <cell r="G45">
            <v>37.4</v>
          </cell>
          <cell r="H45">
            <v>199.57330000000002</v>
          </cell>
          <cell r="I45">
            <v>670.47329999999999</v>
          </cell>
          <cell r="J45">
            <v>432.9</v>
          </cell>
          <cell r="K45">
            <v>40.4</v>
          </cell>
          <cell r="L45">
            <v>200.99999999999994</v>
          </cell>
          <cell r="M45">
            <v>674.3</v>
          </cell>
          <cell r="N45">
            <v>442.9</v>
          </cell>
          <cell r="O45">
            <v>41.4</v>
          </cell>
          <cell r="P45">
            <v>193.25</v>
          </cell>
          <cell r="Q45">
            <v>677.55</v>
          </cell>
          <cell r="R45">
            <v>422.80000000000007</v>
          </cell>
          <cell r="S45">
            <v>39.400000000000006</v>
          </cell>
          <cell r="T45">
            <v>166.96999999999997</v>
          </cell>
          <cell r="U45">
            <v>629.17000000000007</v>
          </cell>
        </row>
        <row r="46">
          <cell r="A46" t="str">
            <v>Troms politidistrikt****</v>
          </cell>
          <cell r="B46">
            <v>188.9</v>
          </cell>
          <cell r="C46">
            <v>16.600000000000001</v>
          </cell>
          <cell r="D46">
            <v>97.73960000000001</v>
          </cell>
          <cell r="E46">
            <v>303.2396</v>
          </cell>
          <cell r="F46">
            <v>190.19839999999999</v>
          </cell>
          <cell r="G46">
            <v>18.8</v>
          </cell>
          <cell r="H46">
            <v>98.946300000000008</v>
          </cell>
          <cell r="I46">
            <v>307.94470000000001</v>
          </cell>
          <cell r="J46">
            <v>200.5</v>
          </cell>
          <cell r="K46">
            <v>19.8</v>
          </cell>
          <cell r="L46">
            <v>97.046299999999988</v>
          </cell>
          <cell r="M46">
            <v>317.34629999999999</v>
          </cell>
          <cell r="N46">
            <v>224.8</v>
          </cell>
          <cell r="O46">
            <v>18.899999999999999</v>
          </cell>
          <cell r="P46">
            <v>98.812999999999988</v>
          </cell>
          <cell r="Q46">
            <v>342.51300000000003</v>
          </cell>
          <cell r="R46">
            <v>287.3</v>
          </cell>
          <cell r="S46">
            <v>24</v>
          </cell>
          <cell r="T46">
            <v>131.02080000000001</v>
          </cell>
          <cell r="U46">
            <v>442.32080000000002</v>
          </cell>
        </row>
        <row r="47">
          <cell r="A47" t="str">
            <v>Finnmark politidistrikt</v>
          </cell>
          <cell r="B47">
            <v>201.4</v>
          </cell>
          <cell r="C47">
            <v>17</v>
          </cell>
          <cell r="D47">
            <v>108.1515</v>
          </cell>
          <cell r="E47">
            <v>326.55150000000003</v>
          </cell>
          <cell r="F47">
            <v>209.2</v>
          </cell>
          <cell r="G47">
            <v>17</v>
          </cell>
          <cell r="H47">
            <v>118.8365</v>
          </cell>
          <cell r="I47">
            <v>345.03649999999999</v>
          </cell>
          <cell r="J47">
            <v>226.8</v>
          </cell>
          <cell r="K47">
            <v>15.8</v>
          </cell>
          <cell r="L47">
            <v>124.23650000000001</v>
          </cell>
          <cell r="M47">
            <v>366.8365</v>
          </cell>
          <cell r="N47">
            <v>228.2</v>
          </cell>
          <cell r="O47">
            <v>15.8</v>
          </cell>
          <cell r="P47">
            <v>123.22989999999999</v>
          </cell>
          <cell r="Q47">
            <v>367.22989999999999</v>
          </cell>
          <cell r="R47">
            <v>220.8</v>
          </cell>
          <cell r="S47">
            <v>15</v>
          </cell>
          <cell r="T47">
            <v>124.93129999999998</v>
          </cell>
          <cell r="U47">
            <v>360.73129999999998</v>
          </cell>
        </row>
        <row r="48">
          <cell r="A48" t="str">
            <v>Sum politidistrikt</v>
          </cell>
          <cell r="B48">
            <v>7874.5780999999988</v>
          </cell>
          <cell r="C48">
            <v>651.07010000000002</v>
          </cell>
          <cell r="D48">
            <v>3596.7563699999992</v>
          </cell>
          <cell r="E48">
            <v>12122.404570000001</v>
          </cell>
          <cell r="F48">
            <v>8202.08</v>
          </cell>
          <cell r="G48">
            <v>690.07399999999996</v>
          </cell>
          <cell r="H48">
            <v>3654.2073299999997</v>
          </cell>
          <cell r="I48">
            <v>12546.361330000002</v>
          </cell>
          <cell r="J48">
            <v>8478.0429000000004</v>
          </cell>
          <cell r="K48">
            <v>733.69999999999982</v>
          </cell>
          <cell r="L48">
            <v>3654.4282999999987</v>
          </cell>
          <cell r="M48">
            <v>12866.171199999999</v>
          </cell>
          <cell r="N48">
            <v>8501.0689999999995</v>
          </cell>
          <cell r="O48">
            <v>761.4</v>
          </cell>
          <cell r="P48">
            <v>3508.9974400000001</v>
          </cell>
          <cell r="Q48">
            <v>12771.466440000002</v>
          </cell>
          <cell r="R48">
            <v>9079.3909999999978</v>
          </cell>
          <cell r="S48">
            <v>775.1</v>
          </cell>
          <cell r="T48">
            <v>3626.5846000000001</v>
          </cell>
          <cell r="U48">
            <v>13481.0756</v>
          </cell>
        </row>
        <row r="49">
          <cell r="A49" t="str">
            <v>Kripos</v>
          </cell>
          <cell r="B49">
            <v>203.39999999999998</v>
          </cell>
          <cell r="C49">
            <v>16.8</v>
          </cell>
          <cell r="D49">
            <v>265</v>
          </cell>
          <cell r="E49">
            <v>485.2</v>
          </cell>
          <cell r="F49">
            <v>208.2</v>
          </cell>
          <cell r="G49">
            <v>16.75</v>
          </cell>
          <cell r="H49">
            <v>265.85000000000008</v>
          </cell>
          <cell r="I49">
            <v>490.80000000000007</v>
          </cell>
          <cell r="J49">
            <v>210.2</v>
          </cell>
          <cell r="K49">
            <v>18</v>
          </cell>
          <cell r="L49">
            <v>280</v>
          </cell>
          <cell r="M49">
            <v>508.2</v>
          </cell>
          <cell r="N49">
            <v>218.9</v>
          </cell>
          <cell r="O49">
            <v>16.8</v>
          </cell>
          <cell r="P49">
            <v>284.8</v>
          </cell>
          <cell r="Q49">
            <v>520.5</v>
          </cell>
          <cell r="R49">
            <v>244.25</v>
          </cell>
          <cell r="S49">
            <v>19.5</v>
          </cell>
          <cell r="T49">
            <v>285.60000000000002</v>
          </cell>
          <cell r="U49">
            <v>549.35</v>
          </cell>
        </row>
        <row r="50">
          <cell r="A50" t="str">
            <v>Økokrim</v>
          </cell>
          <cell r="B50">
            <v>32.9</v>
          </cell>
          <cell r="C50">
            <v>33.85</v>
          </cell>
          <cell r="D50">
            <v>77.899999999999991</v>
          </cell>
          <cell r="E50">
            <v>144.64999999999998</v>
          </cell>
          <cell r="F50">
            <v>30</v>
          </cell>
          <cell r="G50">
            <v>35.1</v>
          </cell>
          <cell r="H50">
            <v>82.899999999999991</v>
          </cell>
          <cell r="I50">
            <v>148</v>
          </cell>
          <cell r="J50">
            <v>28</v>
          </cell>
          <cell r="K50">
            <v>33.299999999999997</v>
          </cell>
          <cell r="L50">
            <v>87.6</v>
          </cell>
          <cell r="M50">
            <v>148.89999999999998</v>
          </cell>
          <cell r="N50">
            <v>29</v>
          </cell>
          <cell r="O50">
            <v>31.6</v>
          </cell>
          <cell r="P50">
            <v>86.95</v>
          </cell>
          <cell r="Q50">
            <v>147.55000000000001</v>
          </cell>
          <cell r="R50">
            <v>33.6</v>
          </cell>
          <cell r="S50">
            <v>34</v>
          </cell>
          <cell r="T50">
            <v>87.4</v>
          </cell>
          <cell r="U50">
            <v>155</v>
          </cell>
        </row>
        <row r="51">
          <cell r="A51" t="str">
            <v>Utrykningspolitiet</v>
          </cell>
          <cell r="B51">
            <v>28.7333</v>
          </cell>
          <cell r="C51">
            <v>1</v>
          </cell>
          <cell r="D51">
            <v>20.6</v>
          </cell>
          <cell r="E51">
            <v>50.333300000000001</v>
          </cell>
          <cell r="F51">
            <v>28</v>
          </cell>
          <cell r="G51">
            <v>2</v>
          </cell>
          <cell r="H51">
            <v>19.28</v>
          </cell>
          <cell r="I51">
            <v>49.28</v>
          </cell>
          <cell r="J51">
            <v>25</v>
          </cell>
          <cell r="K51">
            <v>2</v>
          </cell>
          <cell r="L51">
            <v>18.899999999999999</v>
          </cell>
          <cell r="M51">
            <v>45.9</v>
          </cell>
          <cell r="N51">
            <v>24</v>
          </cell>
          <cell r="O51">
            <v>3</v>
          </cell>
          <cell r="P51">
            <v>16.899999999999999</v>
          </cell>
          <cell r="Q51">
            <v>43.9</v>
          </cell>
          <cell r="R51">
            <v>17</v>
          </cell>
          <cell r="S51">
            <v>2</v>
          </cell>
          <cell r="T51">
            <v>41.300000000000004</v>
          </cell>
          <cell r="U51">
            <v>60.300000000000004</v>
          </cell>
        </row>
        <row r="52">
          <cell r="A52" t="str">
            <v>Politiets utlendingsenhet</v>
          </cell>
          <cell r="B52">
            <v>162.9</v>
          </cell>
          <cell r="C52">
            <v>6</v>
          </cell>
          <cell r="D52">
            <v>273.233</v>
          </cell>
          <cell r="E52">
            <v>442.13300000000004</v>
          </cell>
          <cell r="F52">
            <v>262.8</v>
          </cell>
          <cell r="G52">
            <v>10</v>
          </cell>
          <cell r="H52">
            <v>341.70000000000005</v>
          </cell>
          <cell r="I52">
            <v>614.5</v>
          </cell>
          <cell r="J52">
            <v>348.4</v>
          </cell>
          <cell r="K52">
            <v>15</v>
          </cell>
          <cell r="L52">
            <v>404.08820000000014</v>
          </cell>
          <cell r="M52">
            <v>767.48820000000012</v>
          </cell>
          <cell r="N52">
            <v>316.5</v>
          </cell>
          <cell r="O52">
            <v>14</v>
          </cell>
          <cell r="P52">
            <v>523.84940000000006</v>
          </cell>
          <cell r="Q52">
            <v>854.34940000000006</v>
          </cell>
          <cell r="R52">
            <v>240.8</v>
          </cell>
          <cell r="S52">
            <v>12</v>
          </cell>
          <cell r="T52">
            <v>486.57022899999998</v>
          </cell>
          <cell r="U52">
            <v>739.37022899999999</v>
          </cell>
        </row>
        <row r="53">
          <cell r="A53" t="str">
            <v>SUM SÆRORGAN</v>
          </cell>
          <cell r="B53">
            <v>427.93330000000003</v>
          </cell>
          <cell r="C53">
            <v>57.650000000000006</v>
          </cell>
          <cell r="D53">
            <v>636.73299999999995</v>
          </cell>
          <cell r="E53">
            <v>1122.3163</v>
          </cell>
          <cell r="F53">
            <v>529</v>
          </cell>
          <cell r="G53">
            <v>63.85</v>
          </cell>
          <cell r="H53">
            <v>709.73000000000013</v>
          </cell>
          <cell r="I53">
            <v>1302.58</v>
          </cell>
          <cell r="J53">
            <v>611.59999999999991</v>
          </cell>
          <cell r="K53">
            <v>68.3</v>
          </cell>
          <cell r="L53">
            <v>790.58820000000014</v>
          </cell>
          <cell r="M53">
            <v>1470.4882</v>
          </cell>
          <cell r="N53">
            <v>588.4</v>
          </cell>
          <cell r="O53">
            <v>65.400000000000006</v>
          </cell>
          <cell r="P53">
            <v>912.49940000000004</v>
          </cell>
          <cell r="Q53">
            <v>1566.2993999999999</v>
          </cell>
          <cell r="R53">
            <v>535.65000000000009</v>
          </cell>
          <cell r="S53">
            <v>67.5</v>
          </cell>
          <cell r="T53">
            <v>900.87022899999999</v>
          </cell>
          <cell r="U53">
            <v>1504.020229</v>
          </cell>
        </row>
        <row r="54">
          <cell r="A54" t="str">
            <v>Grensekommissariatet</v>
          </cell>
          <cell r="B54">
            <v>0</v>
          </cell>
          <cell r="C54">
            <v>0</v>
          </cell>
          <cell r="D54">
            <v>5</v>
          </cell>
          <cell r="E54">
            <v>5</v>
          </cell>
          <cell r="F54">
            <v>0</v>
          </cell>
          <cell r="G54">
            <v>0</v>
          </cell>
          <cell r="H54">
            <v>5</v>
          </cell>
          <cell r="I54">
            <v>5</v>
          </cell>
          <cell r="J54">
            <v>0</v>
          </cell>
          <cell r="K54">
            <v>0</v>
          </cell>
          <cell r="L54">
            <v>5</v>
          </cell>
          <cell r="M54">
            <v>5</v>
          </cell>
          <cell r="N54">
            <v>0</v>
          </cell>
          <cell r="O54">
            <v>0</v>
          </cell>
          <cell r="P54">
            <v>5</v>
          </cell>
          <cell r="Q54">
            <v>5</v>
          </cell>
          <cell r="R54">
            <v>0</v>
          </cell>
          <cell r="S54">
            <v>0</v>
          </cell>
          <cell r="T54">
            <v>5</v>
          </cell>
          <cell r="U54">
            <v>5</v>
          </cell>
        </row>
        <row r="55">
          <cell r="A55" t="str">
            <v>Nasjonalt ID-senter</v>
          </cell>
          <cell r="B55">
            <v>0</v>
          </cell>
          <cell r="C55">
            <v>0</v>
          </cell>
          <cell r="D55">
            <v>33.700000000000003</v>
          </cell>
          <cell r="E55">
            <v>33.700000000000003</v>
          </cell>
          <cell r="F55">
            <v>0</v>
          </cell>
          <cell r="G55">
            <v>0</v>
          </cell>
          <cell r="H55">
            <v>37.200000000000003</v>
          </cell>
          <cell r="I55">
            <v>37.200000000000003</v>
          </cell>
          <cell r="J55">
            <v>0</v>
          </cell>
          <cell r="K55">
            <v>0</v>
          </cell>
          <cell r="L55">
            <v>35.5</v>
          </cell>
          <cell r="M55">
            <v>35.5</v>
          </cell>
          <cell r="N55">
            <v>0</v>
          </cell>
          <cell r="O55">
            <v>0</v>
          </cell>
          <cell r="P55">
            <v>41.4</v>
          </cell>
          <cell r="Q55">
            <v>41.4</v>
          </cell>
          <cell r="R55">
            <v>0</v>
          </cell>
          <cell r="S55">
            <v>0</v>
          </cell>
          <cell r="T55">
            <v>36.15</v>
          </cell>
          <cell r="U55">
            <v>36.15</v>
          </cell>
        </row>
        <row r="56">
          <cell r="A56" t="str">
            <v>Namsfogden i Oslo</v>
          </cell>
          <cell r="B56">
            <v>0</v>
          </cell>
          <cell r="C56">
            <v>0</v>
          </cell>
          <cell r="D56">
            <v>113.2</v>
          </cell>
          <cell r="E56">
            <v>113.2</v>
          </cell>
          <cell r="F56">
            <v>0</v>
          </cell>
          <cell r="G56">
            <v>0</v>
          </cell>
          <cell r="H56">
            <v>117.6</v>
          </cell>
          <cell r="I56">
            <v>117.6</v>
          </cell>
          <cell r="J56">
            <v>0</v>
          </cell>
          <cell r="K56">
            <v>0</v>
          </cell>
          <cell r="L56">
            <v>113.6</v>
          </cell>
          <cell r="M56">
            <v>113.6</v>
          </cell>
          <cell r="N56">
            <v>0</v>
          </cell>
          <cell r="O56">
            <v>0</v>
          </cell>
          <cell r="P56">
            <v>112.95</v>
          </cell>
          <cell r="Q56">
            <v>112.95</v>
          </cell>
          <cell r="R56"/>
          <cell r="S56"/>
          <cell r="T56"/>
          <cell r="U56"/>
        </row>
        <row r="57">
          <cell r="A57" t="str">
            <v>Politiets Data- og materielltjeneste                 (delt fra 01.03.2014)</v>
          </cell>
          <cell r="B57">
            <v>2</v>
          </cell>
          <cell r="C57">
            <v>0</v>
          </cell>
          <cell r="D57">
            <v>311.10000000000002</v>
          </cell>
          <cell r="E57">
            <v>313.10000000000002</v>
          </cell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</row>
        <row r="58">
          <cell r="A58" t="str">
            <v>Politiets Fellestjenester
(fra 01.03.2014)</v>
          </cell>
          <cell r="F58">
            <v>1</v>
          </cell>
          <cell r="G58">
            <v>0</v>
          </cell>
          <cell r="H58">
            <v>117.75</v>
          </cell>
          <cell r="I58">
            <v>118.75</v>
          </cell>
          <cell r="J58">
            <v>1</v>
          </cell>
          <cell r="K58">
            <v>0</v>
          </cell>
          <cell r="L58">
            <v>124</v>
          </cell>
          <cell r="M58">
            <v>125</v>
          </cell>
          <cell r="N58">
            <v>2</v>
          </cell>
          <cell r="O58">
            <v>0</v>
          </cell>
          <cell r="P58">
            <v>169.12</v>
          </cell>
          <cell r="Q58">
            <v>171.12</v>
          </cell>
          <cell r="R58">
            <v>5</v>
          </cell>
          <cell r="S58">
            <v>0</v>
          </cell>
          <cell r="T58">
            <v>275.39789999999999</v>
          </cell>
          <cell r="U58">
            <v>280.39789999999999</v>
          </cell>
        </row>
        <row r="59">
          <cell r="A59" t="str">
            <v>Politiets IKT-tjenester
(fra 01.03.2014)</v>
          </cell>
          <cell r="F59">
            <v>4</v>
          </cell>
          <cell r="G59">
            <v>0</v>
          </cell>
          <cell r="H59">
            <v>224.39999999999998</v>
          </cell>
          <cell r="I59">
            <v>228.39999999999998</v>
          </cell>
          <cell r="J59">
            <v>5</v>
          </cell>
          <cell r="K59">
            <v>2</v>
          </cell>
          <cell r="L59">
            <v>251.5333</v>
          </cell>
          <cell r="M59">
            <v>258.5333</v>
          </cell>
          <cell r="N59">
            <v>11</v>
          </cell>
          <cell r="O59">
            <v>2</v>
          </cell>
          <cell r="P59">
            <v>451.16</v>
          </cell>
          <cell r="Q59">
            <v>464.16</v>
          </cell>
          <cell r="R59">
            <v>10</v>
          </cell>
          <cell r="S59">
            <v>2</v>
          </cell>
          <cell r="T59">
            <v>472.67</v>
          </cell>
          <cell r="U59">
            <v>484.67</v>
          </cell>
        </row>
        <row r="60">
          <cell r="A60" t="str">
            <v>Politidirektoratet</v>
          </cell>
          <cell r="B60">
            <v>30</v>
          </cell>
          <cell r="C60">
            <v>14</v>
          </cell>
          <cell r="D60">
            <v>154.19999999999999</v>
          </cell>
          <cell r="E60">
            <v>198.2</v>
          </cell>
          <cell r="F60">
            <v>34</v>
          </cell>
          <cell r="G60">
            <v>11</v>
          </cell>
          <cell r="H60">
            <v>205.1</v>
          </cell>
          <cell r="I60">
            <v>250.1</v>
          </cell>
          <cell r="J60">
            <v>41</v>
          </cell>
          <cell r="K60">
            <v>12</v>
          </cell>
          <cell r="L60">
            <v>217.8</v>
          </cell>
          <cell r="M60">
            <v>270.8</v>
          </cell>
          <cell r="N60">
            <v>44</v>
          </cell>
          <cell r="O60">
            <v>11</v>
          </cell>
          <cell r="P60">
            <v>231.40000000000006</v>
          </cell>
          <cell r="Q60">
            <v>286.40000000000009</v>
          </cell>
          <cell r="R60">
            <v>52</v>
          </cell>
          <cell r="S60">
            <v>12</v>
          </cell>
          <cell r="T60">
            <v>242.73330000000001</v>
          </cell>
          <cell r="U60">
            <v>306.73329999999999</v>
          </cell>
        </row>
        <row r="61">
          <cell r="A61" t="str">
            <v>Politihøgskolen</v>
          </cell>
          <cell r="B61">
            <v>114</v>
          </cell>
          <cell r="C61">
            <v>4</v>
          </cell>
          <cell r="D61">
            <v>296.43500000000017</v>
          </cell>
          <cell r="E61">
            <v>414.43500000000017</v>
          </cell>
          <cell r="F61">
            <v>109</v>
          </cell>
          <cell r="G61">
            <v>4</v>
          </cell>
          <cell r="H61">
            <v>297.60000000000002</v>
          </cell>
          <cell r="I61">
            <v>410.6</v>
          </cell>
          <cell r="J61">
            <v>110.85</v>
          </cell>
          <cell r="K61">
            <v>3</v>
          </cell>
          <cell r="L61">
            <v>302.06999999999988</v>
          </cell>
          <cell r="M61">
            <v>415.91999999999985</v>
          </cell>
          <cell r="N61">
            <v>108</v>
          </cell>
          <cell r="O61">
            <v>3</v>
          </cell>
          <cell r="P61">
            <v>318.08999999999992</v>
          </cell>
          <cell r="Q61">
            <v>429.08999999999992</v>
          </cell>
          <cell r="R61">
            <v>109</v>
          </cell>
          <cell r="S61">
            <v>3</v>
          </cell>
          <cell r="T61">
            <v>322.97999999999996</v>
          </cell>
          <cell r="U61">
            <v>434.97999999999996</v>
          </cell>
        </row>
        <row r="62">
          <cell r="A62" t="str">
            <v>SUM ENHETER</v>
          </cell>
          <cell r="B62">
            <v>146</v>
          </cell>
          <cell r="C62">
            <v>18</v>
          </cell>
          <cell r="D62">
            <v>913.63500000000022</v>
          </cell>
          <cell r="E62">
            <v>1077.6350000000002</v>
          </cell>
          <cell r="F62">
            <v>148</v>
          </cell>
          <cell r="G62">
            <v>15</v>
          </cell>
          <cell r="H62">
            <v>1004.65</v>
          </cell>
          <cell r="I62">
            <v>1167.6500000000001</v>
          </cell>
          <cell r="J62">
            <v>157.85</v>
          </cell>
          <cell r="K62">
            <v>17</v>
          </cell>
          <cell r="L62">
            <v>1049.5032999999999</v>
          </cell>
          <cell r="M62">
            <v>1224.3532999999998</v>
          </cell>
          <cell r="N62">
            <v>165</v>
          </cell>
          <cell r="O62">
            <v>16</v>
          </cell>
          <cell r="P62">
            <v>1329.1200000000001</v>
          </cell>
          <cell r="Q62">
            <v>1510.1200000000001</v>
          </cell>
          <cell r="R62">
            <v>176</v>
          </cell>
          <cell r="S62">
            <v>17</v>
          </cell>
          <cell r="T62">
            <v>1354.9312</v>
          </cell>
          <cell r="U62">
            <v>1547.9312</v>
          </cell>
        </row>
        <row r="63">
          <cell r="A63" t="str">
            <v xml:space="preserve">SUM </v>
          </cell>
          <cell r="B63">
            <v>8448.5113999999994</v>
          </cell>
          <cell r="C63">
            <v>726.7201</v>
          </cell>
          <cell r="D63">
            <v>5147.1243699999995</v>
          </cell>
          <cell r="E63">
            <v>14322.355870000001</v>
          </cell>
          <cell r="F63">
            <v>8879.08</v>
          </cell>
          <cell r="G63">
            <v>768.92399999999998</v>
          </cell>
          <cell r="H63">
            <v>5368.5873299999994</v>
          </cell>
          <cell r="I63">
            <v>15016.591330000001</v>
          </cell>
          <cell r="J63">
            <v>9247.4929000000011</v>
          </cell>
          <cell r="K63">
            <v>818.99999999999977</v>
          </cell>
          <cell r="L63">
            <v>5494.5197999999982</v>
          </cell>
          <cell r="M63">
            <v>15561.012699999999</v>
          </cell>
          <cell r="N63">
            <v>9254.4689999999991</v>
          </cell>
          <cell r="O63">
            <v>842.8</v>
          </cell>
          <cell r="P63">
            <v>5750.6168399999997</v>
          </cell>
          <cell r="Q63">
            <v>15847.885840000003</v>
          </cell>
          <cell r="R63">
            <v>9791.0409999999974</v>
          </cell>
          <cell r="S63">
            <v>859.6</v>
          </cell>
          <cell r="T63">
            <v>5882.3860290000002</v>
          </cell>
          <cell r="U63">
            <v>16533.027029000001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kemengde+Mid2013-2017"/>
      <sheetName val="Ark3"/>
    </sheetNames>
    <sheetDataSet>
      <sheetData sheetId="0">
        <row r="18">
          <cell r="B18">
            <v>5051275</v>
          </cell>
          <cell r="C18">
            <v>5109056</v>
          </cell>
          <cell r="D18">
            <v>5165802</v>
          </cell>
          <cell r="E18">
            <v>5213985</v>
          </cell>
          <cell r="F18">
            <v>5258317</v>
          </cell>
          <cell r="G18">
            <v>5295619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vedtabell"/>
      <sheetName val="Fremskrivning 2017"/>
      <sheetName val="SSB befolkningsframskrivning"/>
      <sheetName val="Årssverkskostnad 2018-2021"/>
    </sheetNames>
    <sheetDataSet>
      <sheetData sheetId="0">
        <row r="12">
          <cell r="I12">
            <v>359.79999999999995</v>
          </cell>
        </row>
        <row r="13">
          <cell r="I13">
            <v>375.79999999999995</v>
          </cell>
        </row>
        <row r="14">
          <cell r="I14">
            <v>369.79999999999995</v>
          </cell>
        </row>
        <row r="15">
          <cell r="I15">
            <v>385.65999999999997</v>
          </cell>
        </row>
        <row r="16">
          <cell r="I16">
            <v>403.41999999999996</v>
          </cell>
        </row>
        <row r="17">
          <cell r="I17">
            <v>422.58999999999992</v>
          </cell>
        </row>
        <row r="18">
          <cell r="I18">
            <v>419.31999999999994</v>
          </cell>
        </row>
      </sheetData>
      <sheetData sheetId="1">
        <row r="14">
          <cell r="B14">
            <v>422.58999999999992</v>
          </cell>
        </row>
        <row r="15">
          <cell r="B15">
            <v>419.31999999999994</v>
          </cell>
        </row>
        <row r="16">
          <cell r="B16">
            <v>402.81999999999994</v>
          </cell>
        </row>
        <row r="17">
          <cell r="B17">
            <v>382.72999999999996</v>
          </cell>
        </row>
        <row r="18">
          <cell r="B18"/>
        </row>
        <row r="29">
          <cell r="B29" t="str">
            <v>2013</v>
          </cell>
          <cell r="C29" t="str">
            <v>2014</v>
          </cell>
          <cell r="D29" t="str">
            <v>2015</v>
          </cell>
          <cell r="E29" t="str">
            <v>2016</v>
          </cell>
          <cell r="F29" t="str">
            <v>2017</v>
          </cell>
          <cell r="G29" t="str">
            <v>2018</v>
          </cell>
          <cell r="H29" t="str">
            <v>2019</v>
          </cell>
          <cell r="I29" t="str">
            <v>2020</v>
          </cell>
        </row>
        <row r="30">
          <cell r="A30" t="str">
            <v>Fast</v>
          </cell>
          <cell r="B30">
            <v>1.6495881402880126</v>
          </cell>
          <cell r="C30">
            <v>1.6995970488481624</v>
          </cell>
          <cell r="D30">
            <v>1.7476109793497054</v>
          </cell>
          <cell r="E30">
            <v>1.7674997597984081</v>
          </cell>
          <cell r="F30">
            <v>1.81</v>
          </cell>
          <cell r="G30"/>
        </row>
        <row r="31">
          <cell r="A31" t="str">
            <v>Fremskrining</v>
          </cell>
          <cell r="F31">
            <v>1.8128163757846223</v>
          </cell>
          <cell r="G31">
            <v>1.8728732498819622</v>
          </cell>
          <cell r="H31">
            <v>1.9168972533824082</v>
          </cell>
          <cell r="I31">
            <v>1.9766728244324152</v>
          </cell>
        </row>
      </sheetData>
      <sheetData sheetId="2">
        <row r="10">
          <cell r="D10">
            <v>5328095</v>
          </cell>
          <cell r="E10">
            <v>5384453</v>
          </cell>
          <cell r="G10">
            <v>5483374</v>
          </cell>
          <cell r="H10">
            <v>5531505</v>
          </cell>
          <cell r="I10">
            <v>5579991</v>
          </cell>
        </row>
      </sheetData>
      <sheetData sheetId="3">
        <row r="3">
          <cell r="B3">
            <v>2018</v>
          </cell>
          <cell r="C3">
            <v>2019</v>
          </cell>
          <cell r="D3">
            <v>2020</v>
          </cell>
        </row>
        <row r="8">
          <cell r="A8" t="str">
            <v>Akkumulert</v>
          </cell>
          <cell r="B8">
            <v>406.48563999999993</v>
          </cell>
          <cell r="C8">
            <v>831.69031999999993</v>
          </cell>
          <cell r="D8">
            <v>1277.1001799999999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l1" displayName="Tabell1" ref="A21:M23" totalsRowShown="0" headerRowDxfId="3" headerRowBorderDxfId="2">
  <autoFilter ref="A21:M23"/>
  <tableColumns count="13">
    <tableColumn id="1" name="År"/>
    <tableColumn id="2" name="2013"/>
    <tableColumn id="3" name="2014"/>
    <tableColumn id="4" name="2015"/>
    <tableColumn id="5" name="2016"/>
    <tableColumn id="6" name="2017" dataDxfId="1">
      <calculatedColumnFormula>E8</calculatedColumnFormula>
    </tableColumn>
    <tableColumn id="7" name="2018" dataDxfId="0">
      <calculatedColumnFormula>E9</calculatedColumnFormula>
    </tableColumn>
    <tableColumn id="8" name="2019"/>
    <tableColumn id="9" name="2020"/>
    <tableColumn id="10" name="2021"/>
    <tableColumn id="11" name="2022"/>
    <tableColumn id="12" name="2023"/>
    <tableColumn id="13" name="Kolonn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C37" sqref="C37"/>
    </sheetView>
  </sheetViews>
  <sheetFormatPr baseColWidth="10" defaultColWidth="9.140625" defaultRowHeight="15" x14ac:dyDescent="0.25"/>
  <sheetData>
    <row r="1" spans="1:11" s="89" customFormat="1" x14ac:dyDescent="0.25">
      <c r="A1" s="81" t="s">
        <v>263</v>
      </c>
    </row>
    <row r="2" spans="1:11" s="89" customFormat="1" x14ac:dyDescent="0.25"/>
    <row r="3" spans="1:11" x14ac:dyDescent="0.25">
      <c r="A3" s="1"/>
      <c r="B3" s="5">
        <v>2008</v>
      </c>
      <c r="C3" s="5">
        <v>2009</v>
      </c>
      <c r="D3" s="5">
        <v>2010</v>
      </c>
      <c r="E3" s="5">
        <v>2011</v>
      </c>
      <c r="F3" s="5">
        <v>2012</v>
      </c>
      <c r="G3" s="5">
        <v>2013</v>
      </c>
      <c r="H3" s="5">
        <v>2014</v>
      </c>
      <c r="I3" s="5">
        <v>2015</v>
      </c>
      <c r="J3" s="5">
        <v>2016</v>
      </c>
      <c r="K3" s="5">
        <v>2017</v>
      </c>
    </row>
    <row r="4" spans="1:11" x14ac:dyDescent="0.25">
      <c r="A4" s="2" t="s">
        <v>0</v>
      </c>
      <c r="B4" s="3">
        <v>9782.9660710999979</v>
      </c>
      <c r="C4" s="3">
        <v>10438.204287</v>
      </c>
      <c r="D4" s="3">
        <v>11279.16176995</v>
      </c>
      <c r="E4" s="3">
        <v>11883.000437650002</v>
      </c>
      <c r="F4" s="3">
        <v>12331.948683890005</v>
      </c>
      <c r="G4" s="3">
        <v>13168</v>
      </c>
      <c r="H4" s="4">
        <v>13716.75</v>
      </c>
      <c r="I4" s="4">
        <v>14050.6</v>
      </c>
      <c r="J4" s="4">
        <v>14967.381959</v>
      </c>
      <c r="K4" s="6">
        <v>17264.706084510923</v>
      </c>
    </row>
    <row r="5" spans="1:11" x14ac:dyDescent="0.25">
      <c r="A5" s="2" t="s">
        <v>1</v>
      </c>
      <c r="B5" s="3">
        <v>70.873615629999989</v>
      </c>
      <c r="C5" s="3">
        <v>147.35818741999998</v>
      </c>
      <c r="D5" s="3">
        <v>183.61064548000002</v>
      </c>
      <c r="E5" s="3">
        <v>175.63000185000001</v>
      </c>
      <c r="F5" s="3">
        <v>192.19101107000003</v>
      </c>
      <c r="G5" s="3">
        <v>223</v>
      </c>
      <c r="H5" s="4">
        <v>278</v>
      </c>
      <c r="I5" s="4">
        <v>343.3</v>
      </c>
      <c r="J5" s="4">
        <v>403.85337399999997</v>
      </c>
      <c r="K5" s="6">
        <v>268.57686603000025</v>
      </c>
    </row>
    <row r="6" spans="1:11" x14ac:dyDescent="0.25">
      <c r="A6" s="2" t="s">
        <v>2</v>
      </c>
      <c r="B6" s="3">
        <v>21.15658655</v>
      </c>
      <c r="C6" s="3">
        <v>25.974288920000003</v>
      </c>
      <c r="D6" s="3">
        <v>21.751886110000001</v>
      </c>
      <c r="E6" s="3">
        <v>21.262478850000001</v>
      </c>
      <c r="F6" s="3">
        <v>23.43074266</v>
      </c>
      <c r="G6" s="3">
        <v>15</v>
      </c>
      <c r="H6" s="4">
        <v>21</v>
      </c>
      <c r="I6" s="4">
        <v>19</v>
      </c>
      <c r="J6" s="4">
        <v>15.418817000000001</v>
      </c>
      <c r="K6" s="6">
        <v>22.436423300000001</v>
      </c>
    </row>
    <row r="7" spans="1:11" x14ac:dyDescent="0.25">
      <c r="A7" s="2" t="s">
        <v>3</v>
      </c>
      <c r="B7" s="3">
        <v>50.433495049999991</v>
      </c>
      <c r="C7" s="3">
        <v>43.412130729999994</v>
      </c>
      <c r="D7" s="3">
        <v>51.047628939999996</v>
      </c>
      <c r="E7" s="3">
        <v>47.96937664</v>
      </c>
      <c r="F7" s="3">
        <v>82.857727740000016</v>
      </c>
      <c r="G7" s="3">
        <v>64</v>
      </c>
      <c r="H7" s="4">
        <v>72</v>
      </c>
      <c r="I7" s="4">
        <v>67</v>
      </c>
      <c r="J7" s="4">
        <v>94.898718000000002</v>
      </c>
      <c r="K7" s="6">
        <v>56.587810260000026</v>
      </c>
    </row>
    <row r="8" spans="1:11" x14ac:dyDescent="0.25">
      <c r="A8" s="2" t="s">
        <v>4</v>
      </c>
      <c r="B8" s="3">
        <v>9925.4297683299974</v>
      </c>
      <c r="C8" s="3">
        <v>10654.948894069998</v>
      </c>
      <c r="D8" s="3">
        <v>11535.571930480002</v>
      </c>
      <c r="E8" s="3">
        <v>12127.862294990002</v>
      </c>
      <c r="F8" s="3">
        <v>12630.428165360005</v>
      </c>
      <c r="G8" s="3">
        <v>13471</v>
      </c>
      <c r="H8" s="4">
        <v>14087.75</v>
      </c>
      <c r="I8" s="4">
        <v>14479.9</v>
      </c>
      <c r="J8" s="4">
        <v>15481.552868000001</v>
      </c>
      <c r="K8" s="6">
        <v>17612.307184100926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38"/>
  <sheetViews>
    <sheetView workbookViewId="0">
      <selection activeCell="F11" sqref="F11"/>
    </sheetView>
  </sheetViews>
  <sheetFormatPr baseColWidth="10" defaultRowHeight="15" x14ac:dyDescent="0.25"/>
  <cols>
    <col min="1" max="1" width="11.42578125" style="118"/>
    <col min="2" max="2" width="15.42578125" style="118" customWidth="1"/>
    <col min="3" max="3" width="16.85546875" style="118" customWidth="1"/>
    <col min="4" max="4" width="14.28515625" style="118" customWidth="1"/>
    <col min="5" max="6" width="11.42578125" style="118"/>
    <col min="7" max="7" width="18.7109375" style="118" customWidth="1"/>
    <col min="8" max="16384" width="11.42578125" style="118"/>
  </cols>
  <sheetData>
    <row r="1" spans="1:12" s="470" customFormat="1" ht="12.75" x14ac:dyDescent="0.2">
      <c r="A1" s="470" t="s">
        <v>212</v>
      </c>
    </row>
    <row r="2" spans="1:12" ht="15.75" thickBot="1" x14ac:dyDescent="0.3"/>
    <row r="3" spans="1:12" x14ac:dyDescent="0.25">
      <c r="A3" s="370" t="s">
        <v>133</v>
      </c>
      <c r="B3" s="372" t="s">
        <v>134</v>
      </c>
      <c r="C3" s="372" t="s">
        <v>4</v>
      </c>
      <c r="D3" s="372" t="s">
        <v>135</v>
      </c>
      <c r="E3" s="119"/>
      <c r="F3" s="89"/>
      <c r="G3" s="89"/>
      <c r="H3" s="89"/>
      <c r="I3" s="89"/>
      <c r="J3" s="89"/>
      <c r="K3" s="89"/>
      <c r="L3" s="89"/>
    </row>
    <row r="4" spans="1:12" ht="41.25" customHeight="1" thickBot="1" x14ac:dyDescent="0.3">
      <c r="A4" s="371"/>
      <c r="B4" s="373"/>
      <c r="C4" s="373"/>
      <c r="D4" s="373"/>
      <c r="E4" s="119"/>
      <c r="F4" s="89"/>
      <c r="G4" s="89"/>
      <c r="H4" s="89"/>
      <c r="I4" s="89"/>
      <c r="J4" s="89"/>
      <c r="K4" s="89"/>
      <c r="L4" s="89"/>
    </row>
    <row r="5" spans="1:12" ht="15.75" thickBot="1" x14ac:dyDescent="0.3">
      <c r="A5" s="299" t="s">
        <v>25</v>
      </c>
      <c r="B5" s="114">
        <v>1051010012</v>
      </c>
      <c r="C5" s="114">
        <v>1260643421</v>
      </c>
      <c r="D5" s="365">
        <f t="shared" ref="D5:D17" si="0">B5/C5</f>
        <v>0.83370919523483555</v>
      </c>
      <c r="E5" s="119"/>
      <c r="F5" s="89"/>
      <c r="G5" s="89"/>
      <c r="H5" s="89"/>
      <c r="I5" s="89"/>
      <c r="J5" s="89"/>
      <c r="K5" s="89"/>
      <c r="L5" s="89"/>
    </row>
    <row r="6" spans="1:12" ht="15.75" thickBot="1" x14ac:dyDescent="0.3">
      <c r="A6" s="299" t="s">
        <v>243</v>
      </c>
      <c r="B6" s="114">
        <v>868790668</v>
      </c>
      <c r="C6" s="114">
        <v>1046106559</v>
      </c>
      <c r="D6" s="365">
        <f t="shared" si="0"/>
        <v>0.8304992072992059</v>
      </c>
      <c r="E6" s="119"/>
      <c r="F6" s="89"/>
      <c r="G6" s="89"/>
      <c r="H6" s="89"/>
      <c r="I6" s="89"/>
      <c r="J6" s="89"/>
      <c r="K6" s="89"/>
      <c r="L6" s="89"/>
    </row>
    <row r="7" spans="1:12" ht="15.75" thickBot="1" x14ac:dyDescent="0.3">
      <c r="A7" s="299" t="s">
        <v>26</v>
      </c>
      <c r="B7" s="114">
        <v>1286233648</v>
      </c>
      <c r="C7" s="114">
        <v>1577131743</v>
      </c>
      <c r="D7" s="365">
        <f t="shared" si="0"/>
        <v>0.81555244430838902</v>
      </c>
      <c r="E7" s="119"/>
      <c r="F7" s="89"/>
      <c r="G7" s="89"/>
      <c r="H7" s="89"/>
      <c r="I7" s="89"/>
      <c r="J7" s="89"/>
      <c r="K7" s="89"/>
      <c r="L7" s="89"/>
    </row>
    <row r="8" spans="1:12" ht="15.75" thickBot="1" x14ac:dyDescent="0.3">
      <c r="A8" s="299" t="s">
        <v>244</v>
      </c>
      <c r="B8" s="114">
        <v>1171387331</v>
      </c>
      <c r="C8" s="114">
        <v>1441097891</v>
      </c>
      <c r="D8" s="365">
        <f t="shared" si="0"/>
        <v>0.81284369251776245</v>
      </c>
      <c r="E8" s="119"/>
      <c r="F8" s="89"/>
      <c r="G8" s="89"/>
      <c r="H8" s="89"/>
      <c r="I8" s="89"/>
      <c r="J8" s="89"/>
      <c r="K8" s="89"/>
      <c r="L8" s="89"/>
    </row>
    <row r="9" spans="1:12" ht="15.75" thickBot="1" x14ac:dyDescent="0.3">
      <c r="A9" s="299" t="s">
        <v>18</v>
      </c>
      <c r="B9" s="114">
        <v>397138034</v>
      </c>
      <c r="C9" s="114">
        <v>489326177</v>
      </c>
      <c r="D9" s="365">
        <f t="shared" si="0"/>
        <v>0.81160185713914912</v>
      </c>
      <c r="E9" s="119"/>
      <c r="F9" s="89"/>
      <c r="G9" s="89"/>
      <c r="H9" s="89"/>
      <c r="I9" s="89"/>
      <c r="J9" s="89"/>
      <c r="K9" s="89"/>
      <c r="L9" s="89"/>
    </row>
    <row r="10" spans="1:12" ht="15.75" thickBot="1" x14ac:dyDescent="0.3">
      <c r="A10" s="299" t="s">
        <v>15</v>
      </c>
      <c r="B10" s="114">
        <v>484078687</v>
      </c>
      <c r="C10" s="114">
        <v>596931823</v>
      </c>
      <c r="D10" s="365">
        <f t="shared" si="0"/>
        <v>0.81094468136606612</v>
      </c>
      <c r="E10" s="119"/>
      <c r="F10" s="89"/>
      <c r="G10" s="89"/>
      <c r="H10" s="89"/>
      <c r="I10" s="89"/>
      <c r="J10" s="89"/>
      <c r="K10" s="89"/>
      <c r="L10" s="89"/>
    </row>
    <row r="11" spans="1:12" ht="16.5" thickBot="1" x14ac:dyDescent="0.3">
      <c r="A11" s="300" t="s">
        <v>136</v>
      </c>
      <c r="B11" s="115">
        <v>10061857203</v>
      </c>
      <c r="C11" s="115">
        <v>12429648155</v>
      </c>
      <c r="D11" s="365">
        <f t="shared" si="0"/>
        <v>0.80950458754156107</v>
      </c>
      <c r="E11" s="119"/>
      <c r="F11" s="89"/>
      <c r="G11" s="89"/>
      <c r="H11" s="89"/>
      <c r="I11" s="89"/>
      <c r="J11" s="89"/>
      <c r="K11" s="89"/>
      <c r="L11" s="89"/>
    </row>
    <row r="12" spans="1:12" ht="15.75" thickBot="1" x14ac:dyDescent="0.3">
      <c r="A12" s="299" t="s">
        <v>19</v>
      </c>
      <c r="B12" s="114">
        <v>460348927</v>
      </c>
      <c r="C12" s="114">
        <v>571745546</v>
      </c>
      <c r="D12" s="365">
        <f t="shared" si="0"/>
        <v>0.8051639933544843</v>
      </c>
      <c r="E12" s="119"/>
      <c r="F12" s="89"/>
      <c r="G12" s="89"/>
      <c r="H12" s="89"/>
      <c r="I12" s="89"/>
      <c r="J12" s="89"/>
      <c r="K12" s="89"/>
      <c r="L12" s="89"/>
    </row>
    <row r="13" spans="1:12" ht="15.75" thickBot="1" x14ac:dyDescent="0.3">
      <c r="A13" s="299" t="s">
        <v>20</v>
      </c>
      <c r="B13" s="114">
        <v>2472267212</v>
      </c>
      <c r="C13" s="114">
        <v>3084388762</v>
      </c>
      <c r="D13" s="365">
        <f t="shared" si="0"/>
        <v>0.80154202429298049</v>
      </c>
      <c r="E13" s="119"/>
      <c r="F13" s="89"/>
      <c r="G13" s="89"/>
      <c r="H13" s="89"/>
      <c r="I13" s="89"/>
      <c r="J13" s="89"/>
      <c r="K13" s="89"/>
      <c r="L13" s="89"/>
    </row>
    <row r="14" spans="1:12" ht="15.75" thickBot="1" x14ac:dyDescent="0.3">
      <c r="A14" s="299" t="s">
        <v>17</v>
      </c>
      <c r="B14" s="114">
        <v>602644570</v>
      </c>
      <c r="C14" s="114">
        <v>753367841</v>
      </c>
      <c r="D14" s="365">
        <f t="shared" si="0"/>
        <v>0.79993402585391216</v>
      </c>
      <c r="E14" s="119"/>
      <c r="F14" s="89"/>
      <c r="G14" s="89"/>
      <c r="H14" s="89"/>
      <c r="I14" s="89"/>
      <c r="J14" s="89"/>
      <c r="K14" s="89"/>
      <c r="L14" s="89"/>
    </row>
    <row r="15" spans="1:12" ht="15.75" thickBot="1" x14ac:dyDescent="0.3">
      <c r="A15" s="299" t="s">
        <v>24</v>
      </c>
      <c r="B15" s="114">
        <v>726136831</v>
      </c>
      <c r="C15" s="114">
        <v>910189034</v>
      </c>
      <c r="D15" s="365">
        <f t="shared" si="0"/>
        <v>0.79778683754170565</v>
      </c>
      <c r="E15" s="119"/>
      <c r="F15" s="89"/>
      <c r="G15" s="89"/>
      <c r="H15" s="89"/>
      <c r="I15" s="89"/>
      <c r="J15" s="89"/>
      <c r="K15" s="89"/>
      <c r="L15" s="89"/>
    </row>
    <row r="16" spans="1:12" ht="15.75" thickBot="1" x14ac:dyDescent="0.3">
      <c r="A16" s="299" t="s">
        <v>23</v>
      </c>
      <c r="B16" s="114">
        <v>292530217</v>
      </c>
      <c r="C16" s="114">
        <v>374474478</v>
      </c>
      <c r="D16" s="365">
        <f t="shared" si="0"/>
        <v>0.7811753114987986</v>
      </c>
      <c r="E16" s="119"/>
      <c r="F16" s="89"/>
      <c r="G16" s="89"/>
      <c r="H16" s="89"/>
      <c r="I16" s="89"/>
      <c r="J16" s="89"/>
      <c r="K16" s="89"/>
      <c r="L16" s="89"/>
    </row>
    <row r="17" spans="1:12" ht="15.75" thickBot="1" x14ac:dyDescent="0.3">
      <c r="A17" s="406" t="s">
        <v>16</v>
      </c>
      <c r="B17" s="407">
        <v>249291066</v>
      </c>
      <c r="C17" s="407">
        <v>324244879</v>
      </c>
      <c r="D17" s="408">
        <f t="shared" si="0"/>
        <v>0.76883578475883962</v>
      </c>
      <c r="E17" s="119"/>
      <c r="F17" s="89"/>
      <c r="G17" s="89"/>
      <c r="H17" s="89"/>
      <c r="I17" s="89"/>
      <c r="J17" s="89"/>
      <c r="K17" s="89"/>
      <c r="L17" s="89"/>
    </row>
    <row r="18" spans="1:12" x14ac:dyDescent="0.25">
      <c r="A18" s="404"/>
      <c r="B18" s="348"/>
      <c r="C18" s="348"/>
      <c r="D18" s="405"/>
      <c r="E18" s="353"/>
      <c r="F18" s="89"/>
      <c r="G18" s="89"/>
      <c r="H18" s="89"/>
      <c r="I18" s="89"/>
      <c r="J18" s="89"/>
      <c r="K18" s="89"/>
      <c r="L18" s="89"/>
    </row>
    <row r="19" spans="1:12" x14ac:dyDescent="0.25">
      <c r="A19" s="303"/>
      <c r="B19" s="336"/>
      <c r="C19" s="336"/>
      <c r="D19" s="337"/>
      <c r="E19" s="338"/>
      <c r="F19" s="89"/>
      <c r="G19" s="89"/>
      <c r="H19" s="89"/>
      <c r="I19" s="89"/>
      <c r="J19" s="89"/>
      <c r="K19" s="89"/>
      <c r="L19" s="89"/>
    </row>
    <row r="20" spans="1:12" x14ac:dyDescent="0.25">
      <c r="A20" s="303"/>
      <c r="B20" s="336"/>
      <c r="C20" s="336"/>
      <c r="D20" s="337"/>
      <c r="E20" s="338"/>
      <c r="F20" s="89"/>
      <c r="G20" s="89"/>
      <c r="H20" s="89"/>
      <c r="I20" s="89"/>
      <c r="J20" s="89"/>
      <c r="K20" s="89"/>
      <c r="L20" s="89"/>
    </row>
    <row r="21" spans="1:12" x14ac:dyDescent="0.25">
      <c r="A21" s="315"/>
      <c r="B21" s="336"/>
      <c r="C21" s="336"/>
      <c r="D21" s="337"/>
      <c r="E21" s="338"/>
      <c r="F21" s="89"/>
      <c r="G21" s="89"/>
      <c r="H21" s="89"/>
      <c r="I21" s="89"/>
      <c r="J21" s="89"/>
      <c r="K21" s="89"/>
      <c r="L21" s="89"/>
    </row>
    <row r="22" spans="1:12" x14ac:dyDescent="0.25">
      <c r="A22" s="315"/>
      <c r="B22" s="336"/>
      <c r="C22" s="336"/>
      <c r="D22" s="337"/>
      <c r="E22" s="338"/>
      <c r="F22" s="89"/>
      <c r="G22" s="89"/>
      <c r="H22" s="89"/>
      <c r="I22" s="89"/>
      <c r="J22" s="89"/>
      <c r="K22" s="89"/>
      <c r="L22" s="89"/>
    </row>
    <row r="23" spans="1:12" x14ac:dyDescent="0.25">
      <c r="A23" s="303"/>
      <c r="B23" s="336"/>
      <c r="C23" s="336"/>
      <c r="D23" s="337"/>
      <c r="E23" s="338"/>
      <c r="F23" s="89"/>
      <c r="G23" s="89"/>
      <c r="H23" s="89"/>
      <c r="I23" s="89"/>
      <c r="J23" s="89"/>
      <c r="K23" s="89"/>
      <c r="L23" s="89"/>
    </row>
    <row r="24" spans="1:12" x14ac:dyDescent="0.25">
      <c r="A24" s="303"/>
      <c r="B24" s="336"/>
      <c r="C24" s="336"/>
      <c r="D24" s="337"/>
      <c r="E24" s="338"/>
      <c r="F24" s="89"/>
      <c r="G24" s="89"/>
      <c r="H24" s="89"/>
      <c r="I24" s="89"/>
      <c r="J24" s="89"/>
      <c r="K24" s="89"/>
      <c r="L24" s="89"/>
    </row>
    <row r="25" spans="1:12" x14ac:dyDescent="0.25">
      <c r="A25" s="303"/>
      <c r="B25" s="336"/>
      <c r="C25" s="336"/>
      <c r="D25" s="337"/>
      <c r="E25" s="338"/>
      <c r="F25" s="89"/>
      <c r="G25" s="287"/>
      <c r="H25" s="89"/>
      <c r="I25" s="89"/>
      <c r="J25" s="89"/>
      <c r="K25" s="89"/>
      <c r="L25" s="89"/>
    </row>
    <row r="26" spans="1:12" x14ac:dyDescent="0.25">
      <c r="A26" s="303"/>
      <c r="B26" s="336"/>
      <c r="C26" s="336"/>
      <c r="D26" s="337"/>
      <c r="E26" s="338"/>
      <c r="F26" s="89"/>
      <c r="G26" s="89"/>
      <c r="H26" s="89"/>
      <c r="I26" s="89"/>
      <c r="J26" s="89"/>
      <c r="K26" s="89"/>
      <c r="L26" s="89"/>
    </row>
    <row r="27" spans="1:12" ht="15.75" x14ac:dyDescent="0.25">
      <c r="A27" s="316"/>
      <c r="B27" s="339"/>
      <c r="C27" s="339"/>
      <c r="D27" s="340"/>
      <c r="E27" s="338"/>
      <c r="F27" s="89"/>
      <c r="G27" s="89"/>
      <c r="H27" s="89"/>
      <c r="I27" s="89"/>
      <c r="J27" s="89"/>
      <c r="K27" s="89"/>
      <c r="L27" s="89"/>
    </row>
    <row r="28" spans="1:12" x14ac:dyDescent="0.25">
      <c r="A28" s="315"/>
      <c r="B28" s="336"/>
      <c r="C28" s="336"/>
      <c r="D28" s="337"/>
      <c r="E28" s="338"/>
      <c r="F28" s="89"/>
      <c r="G28" s="89"/>
      <c r="H28" s="89"/>
      <c r="I28" s="89"/>
      <c r="J28" s="89"/>
      <c r="K28" s="89"/>
      <c r="L28" s="89"/>
    </row>
    <row r="29" spans="1:12" x14ac:dyDescent="0.25">
      <c r="A29" s="315"/>
      <c r="B29" s="336"/>
      <c r="C29" s="336"/>
      <c r="D29" s="337"/>
      <c r="E29" s="338"/>
      <c r="F29" s="89"/>
      <c r="G29" s="89"/>
      <c r="H29" s="89"/>
      <c r="I29" s="89"/>
      <c r="J29" s="89"/>
      <c r="K29" s="89"/>
      <c r="L29" s="89"/>
    </row>
    <row r="30" spans="1:12" x14ac:dyDescent="0.25">
      <c r="A30" s="303"/>
      <c r="B30" s="303"/>
      <c r="C30" s="303"/>
      <c r="D30" s="303"/>
      <c r="E30" s="303"/>
      <c r="F30" s="89"/>
      <c r="G30" s="89"/>
      <c r="H30" s="89"/>
      <c r="I30" s="89"/>
      <c r="J30" s="89"/>
      <c r="K30" s="89"/>
      <c r="L30" s="89"/>
    </row>
    <row r="31" spans="1:12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2" spans="1:12" x14ac:dyDescent="0.25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</row>
    <row r="33" spans="1:12" x14ac:dyDescent="0.25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</row>
    <row r="34" spans="1:12" x14ac:dyDescent="0.2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</row>
    <row r="35" spans="1:12" x14ac:dyDescent="0.2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  <row r="36" spans="1:12" x14ac:dyDescent="0.2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</row>
    <row r="37" spans="1:12" x14ac:dyDescent="0.2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</row>
    <row r="38" spans="1:12" x14ac:dyDescent="0.25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</row>
  </sheetData>
  <sortState ref="A8:D20">
    <sortCondition descending="1" ref="D8:D20"/>
  </sortState>
  <mergeCells count="4"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67"/>
  <sheetViews>
    <sheetView workbookViewId="0">
      <selection sqref="A1:XFD1"/>
    </sheetView>
  </sheetViews>
  <sheetFormatPr baseColWidth="10" defaultRowHeight="15" x14ac:dyDescent="0.25"/>
  <cols>
    <col min="1" max="1" width="24.85546875" customWidth="1"/>
    <col min="2" max="2" width="18" customWidth="1"/>
    <col min="3" max="3" width="14.42578125" customWidth="1"/>
    <col min="5" max="5" width="17.7109375" customWidth="1"/>
    <col min="8" max="8" width="19.85546875" customWidth="1"/>
    <col min="9" max="9" width="16.140625" customWidth="1"/>
  </cols>
  <sheetData>
    <row r="1" spans="1:12" s="72" customFormat="1" ht="12.75" x14ac:dyDescent="0.2">
      <c r="A1" s="72" t="s">
        <v>138</v>
      </c>
    </row>
    <row r="2" spans="1:12" ht="15.75" thickBot="1" x14ac:dyDescent="0.3"/>
    <row r="3" spans="1:12" x14ac:dyDescent="0.25">
      <c r="A3" s="370" t="s">
        <v>133</v>
      </c>
      <c r="B3" s="372" t="s">
        <v>134</v>
      </c>
      <c r="C3" s="372" t="s">
        <v>4</v>
      </c>
      <c r="D3" s="372" t="s">
        <v>135</v>
      </c>
      <c r="E3" s="119"/>
      <c r="F3" s="89"/>
      <c r="G3" s="89"/>
      <c r="H3" s="89"/>
      <c r="I3" s="89"/>
      <c r="J3" s="89"/>
      <c r="K3" s="89"/>
      <c r="L3" s="89"/>
    </row>
    <row r="4" spans="1:12" ht="15.75" thickBot="1" x14ac:dyDescent="0.3">
      <c r="A4" s="371"/>
      <c r="B4" s="373"/>
      <c r="C4" s="373"/>
      <c r="D4" s="373"/>
      <c r="E4" s="119"/>
      <c r="F4" s="89"/>
      <c r="G4" s="89"/>
      <c r="H4" s="89"/>
      <c r="I4" s="89"/>
      <c r="J4" s="89"/>
      <c r="K4" s="89"/>
      <c r="L4" s="89"/>
    </row>
    <row r="5" spans="1:12" ht="15.75" thickBot="1" x14ac:dyDescent="0.3">
      <c r="A5" s="113" t="s">
        <v>35</v>
      </c>
      <c r="B5" s="114">
        <v>399692202</v>
      </c>
      <c r="C5" s="114">
        <v>1233774927</v>
      </c>
      <c r="D5" s="365">
        <f>B5/C5</f>
        <v>0.32395876529269102</v>
      </c>
      <c r="E5" s="119"/>
      <c r="F5" s="89"/>
      <c r="G5" s="89"/>
      <c r="H5" s="89"/>
      <c r="I5" s="89"/>
      <c r="J5" s="89"/>
      <c r="K5" s="89"/>
      <c r="L5" s="89"/>
    </row>
    <row r="6" spans="1:12" ht="15.75" thickBot="1" x14ac:dyDescent="0.3">
      <c r="A6" s="299" t="s">
        <v>267</v>
      </c>
      <c r="B6" s="114">
        <v>193659141</v>
      </c>
      <c r="C6" s="114">
        <v>426724887</v>
      </c>
      <c r="D6" s="365">
        <f t="shared" ref="D6:D16" si="0">B6/C6</f>
        <v>0.45382668529478104</v>
      </c>
      <c r="E6" s="119"/>
      <c r="F6" s="89"/>
      <c r="G6" s="89"/>
      <c r="H6" s="89"/>
      <c r="I6" s="89"/>
      <c r="J6" s="89"/>
      <c r="K6" s="89"/>
      <c r="L6" s="89"/>
    </row>
    <row r="7" spans="1:12" ht="15.75" thickBot="1" x14ac:dyDescent="0.3">
      <c r="A7" s="294" t="s">
        <v>33</v>
      </c>
      <c r="B7" s="114">
        <v>485613557</v>
      </c>
      <c r="C7" s="114">
        <v>846063032</v>
      </c>
      <c r="D7" s="365">
        <f t="shared" si="0"/>
        <v>0.57396853264237646</v>
      </c>
      <c r="E7" s="119"/>
      <c r="F7" s="89"/>
      <c r="G7" s="89"/>
      <c r="H7" s="89"/>
      <c r="I7" s="89"/>
      <c r="J7" s="89"/>
      <c r="K7" s="89"/>
      <c r="L7" s="89"/>
    </row>
    <row r="8" spans="1:12" ht="15.75" thickBot="1" x14ac:dyDescent="0.3">
      <c r="A8" s="364" t="s">
        <v>137</v>
      </c>
      <c r="B8" s="114">
        <v>2788598270</v>
      </c>
      <c r="C8" s="114">
        <v>4835057930</v>
      </c>
      <c r="D8" s="365">
        <f t="shared" si="0"/>
        <v>0.57674557582808528</v>
      </c>
      <c r="E8" s="119"/>
      <c r="F8" s="89"/>
      <c r="G8" s="89"/>
      <c r="H8" s="89"/>
      <c r="I8" s="89"/>
      <c r="J8" s="89"/>
      <c r="K8" s="89"/>
      <c r="L8" s="89"/>
    </row>
    <row r="9" spans="1:12" ht="15.75" thickBot="1" x14ac:dyDescent="0.3">
      <c r="A9" s="93" t="s">
        <v>32</v>
      </c>
      <c r="B9" s="114">
        <v>416082755</v>
      </c>
      <c r="C9" s="114">
        <v>701512841</v>
      </c>
      <c r="D9" s="365">
        <f t="shared" si="0"/>
        <v>0.59312207942890671</v>
      </c>
      <c r="E9" s="119"/>
      <c r="F9" s="89"/>
      <c r="G9" s="89"/>
      <c r="H9" s="89"/>
      <c r="I9" s="89"/>
      <c r="J9" s="89"/>
      <c r="K9" s="89"/>
      <c r="L9" s="89"/>
    </row>
    <row r="10" spans="1:12" ht="15.75" thickBot="1" x14ac:dyDescent="0.3">
      <c r="A10" s="93" t="s">
        <v>37</v>
      </c>
      <c r="B10" s="114">
        <v>77158653</v>
      </c>
      <c r="C10" s="114">
        <v>124743862</v>
      </c>
      <c r="D10" s="365">
        <f t="shared" si="0"/>
        <v>0.61853666996457113</v>
      </c>
      <c r="E10" s="119"/>
      <c r="F10" s="89"/>
      <c r="G10" s="89"/>
      <c r="H10" s="89"/>
      <c r="I10" s="89"/>
      <c r="J10" s="89"/>
      <c r="K10" s="89"/>
      <c r="L10" s="89"/>
    </row>
    <row r="11" spans="1:12" ht="15.75" thickBot="1" x14ac:dyDescent="0.3">
      <c r="A11" s="93" t="s">
        <v>29</v>
      </c>
      <c r="B11" s="114">
        <v>4094850</v>
      </c>
      <c r="C11" s="114">
        <v>5617017</v>
      </c>
      <c r="D11" s="365">
        <f t="shared" si="0"/>
        <v>0.72900794140377356</v>
      </c>
      <c r="E11" s="119"/>
      <c r="F11" s="89"/>
      <c r="G11" s="89"/>
      <c r="H11" s="89"/>
      <c r="I11" s="89"/>
      <c r="J11" s="89"/>
      <c r="K11" s="89"/>
      <c r="L11" s="89"/>
    </row>
    <row r="12" spans="1:12" ht="15.75" thickBot="1" x14ac:dyDescent="0.3">
      <c r="A12" s="117" t="s">
        <v>30</v>
      </c>
      <c r="B12" s="114">
        <v>475625072</v>
      </c>
      <c r="C12" s="114">
        <v>647154023</v>
      </c>
      <c r="D12" s="365">
        <f t="shared" si="0"/>
        <v>0.73494879904346977</v>
      </c>
      <c r="E12" s="119"/>
      <c r="F12" s="89"/>
      <c r="G12" s="89"/>
      <c r="H12" s="89"/>
      <c r="I12" s="89"/>
      <c r="J12" s="89"/>
      <c r="K12" s="89"/>
      <c r="L12" s="89"/>
    </row>
    <row r="13" spans="1:12" ht="15.75" thickBot="1" x14ac:dyDescent="0.3">
      <c r="A13" s="113" t="s">
        <v>38</v>
      </c>
      <c r="B13" s="114">
        <v>146138066</v>
      </c>
      <c r="C13" s="114">
        <v>181594095</v>
      </c>
      <c r="D13" s="365">
        <f t="shared" si="0"/>
        <v>0.80475120074801987</v>
      </c>
      <c r="E13" s="119"/>
      <c r="F13" s="89"/>
      <c r="G13" s="89"/>
      <c r="H13" s="89"/>
      <c r="I13" s="89"/>
      <c r="J13" s="89"/>
      <c r="K13" s="89"/>
      <c r="L13" s="89"/>
    </row>
    <row r="14" spans="1:12" ht="15.75" thickBot="1" x14ac:dyDescent="0.3">
      <c r="A14" s="116" t="s">
        <v>31</v>
      </c>
      <c r="B14" s="114">
        <v>30006773</v>
      </c>
      <c r="C14" s="114">
        <v>35106405</v>
      </c>
      <c r="D14" s="365">
        <f t="shared" si="0"/>
        <v>0.85473784627050253</v>
      </c>
      <c r="E14" s="119"/>
      <c r="F14" s="89"/>
      <c r="G14" s="89"/>
      <c r="H14" s="89"/>
      <c r="I14" s="89"/>
      <c r="J14" s="89"/>
      <c r="K14" s="89"/>
      <c r="L14" s="89"/>
    </row>
    <row r="15" spans="1:12" s="292" customFormat="1" x14ac:dyDescent="0.25">
      <c r="A15" s="411" t="s">
        <v>36</v>
      </c>
      <c r="B15" s="412">
        <v>560527201</v>
      </c>
      <c r="C15" s="412">
        <v>632766841</v>
      </c>
      <c r="D15" s="413">
        <f t="shared" si="0"/>
        <v>0.88583529458364907</v>
      </c>
      <c r="E15" s="119"/>
    </row>
    <row r="16" spans="1:12" ht="15.75" x14ac:dyDescent="0.25">
      <c r="A16" s="409"/>
      <c r="B16" s="339"/>
      <c r="C16" s="339"/>
      <c r="D16" s="410"/>
      <c r="E16" s="119"/>
      <c r="F16" s="89"/>
      <c r="G16" s="89"/>
      <c r="H16" s="89"/>
      <c r="I16" s="89"/>
      <c r="J16" s="89"/>
      <c r="K16" s="89"/>
      <c r="L16" s="89"/>
    </row>
    <row r="17" spans="1:12" x14ac:dyDescent="0.25">
      <c r="A17" s="118"/>
      <c r="B17" s="118"/>
      <c r="C17" s="118"/>
      <c r="D17" s="405"/>
      <c r="E17" s="119"/>
      <c r="F17" s="89"/>
      <c r="G17" s="89"/>
      <c r="H17" s="89"/>
      <c r="I17" s="89"/>
      <c r="J17" s="89"/>
      <c r="K17" s="89"/>
      <c r="L17" s="89"/>
    </row>
    <row r="18" spans="1:12" x14ac:dyDescent="0.25">
      <c r="A18" s="118"/>
      <c r="B18" s="118"/>
      <c r="C18" s="118"/>
      <c r="D18" s="405"/>
      <c r="E18" s="119"/>
      <c r="F18" s="89"/>
      <c r="G18" s="89"/>
      <c r="H18" s="89"/>
      <c r="I18" s="89"/>
      <c r="J18" s="89"/>
      <c r="K18" s="89"/>
      <c r="L18" s="89"/>
    </row>
    <row r="19" spans="1:12" x14ac:dyDescent="0.25">
      <c r="A19" s="351"/>
      <c r="B19" s="348"/>
      <c r="C19" s="348"/>
      <c r="D19" s="405"/>
      <c r="E19" s="119"/>
      <c r="F19" s="89"/>
      <c r="G19" s="89"/>
      <c r="H19" s="89"/>
      <c r="I19" s="89"/>
      <c r="J19" s="89"/>
      <c r="K19" s="89"/>
      <c r="L19" s="89"/>
    </row>
    <row r="20" spans="1:12" x14ac:dyDescent="0.25">
      <c r="A20" s="118"/>
      <c r="B20" s="359"/>
      <c r="C20" s="359"/>
      <c r="D20" s="405"/>
      <c r="E20" s="119"/>
      <c r="F20" s="89"/>
      <c r="G20" s="89"/>
      <c r="H20" s="89"/>
      <c r="I20" s="89"/>
      <c r="J20" s="89"/>
      <c r="K20" s="89"/>
      <c r="L20" s="89"/>
    </row>
    <row r="21" spans="1:12" x14ac:dyDescent="0.25">
      <c r="A21" s="118"/>
      <c r="B21" s="349"/>
      <c r="C21" s="349"/>
      <c r="D21" s="350"/>
      <c r="E21" s="119"/>
      <c r="F21" s="89"/>
      <c r="G21" s="89"/>
      <c r="H21" s="89"/>
      <c r="I21" s="89"/>
      <c r="J21" s="89"/>
      <c r="K21" s="89"/>
      <c r="L21" s="89"/>
    </row>
    <row r="22" spans="1:12" x14ac:dyDescent="0.25">
      <c r="A22" s="118"/>
      <c r="B22" s="349"/>
      <c r="C22" s="349"/>
      <c r="D22" s="350"/>
      <c r="E22" s="119"/>
      <c r="F22" s="303"/>
      <c r="G22" s="303"/>
      <c r="H22" s="303"/>
      <c r="I22" s="303"/>
      <c r="J22" s="303"/>
      <c r="K22" s="303"/>
      <c r="L22" s="89"/>
    </row>
    <row r="23" spans="1:12" x14ac:dyDescent="0.25">
      <c r="A23" s="118"/>
      <c r="B23" s="349"/>
      <c r="C23" s="349"/>
      <c r="D23" s="350"/>
      <c r="E23" s="119"/>
      <c r="F23" s="303"/>
      <c r="G23" s="376"/>
      <c r="H23" s="375"/>
      <c r="I23" s="375"/>
      <c r="J23" s="375"/>
      <c r="K23" s="303"/>
      <c r="L23" s="89"/>
    </row>
    <row r="24" spans="1:12" x14ac:dyDescent="0.25">
      <c r="A24" s="118"/>
      <c r="B24" s="349"/>
      <c r="C24" s="349"/>
      <c r="D24" s="350"/>
      <c r="E24" s="119"/>
      <c r="F24" s="303"/>
      <c r="G24" s="376"/>
      <c r="H24" s="375"/>
      <c r="I24" s="375"/>
      <c r="J24" s="375"/>
      <c r="K24" s="303"/>
      <c r="L24" s="89"/>
    </row>
    <row r="25" spans="1:12" x14ac:dyDescent="0.25">
      <c r="A25" s="351"/>
      <c r="B25" s="352"/>
      <c r="C25" s="349"/>
      <c r="D25" s="350"/>
      <c r="E25" s="119"/>
      <c r="F25" s="303"/>
      <c r="G25" s="315"/>
      <c r="H25" s="336"/>
      <c r="I25" s="336"/>
      <c r="J25" s="337"/>
      <c r="K25" s="303"/>
      <c r="L25" s="89"/>
    </row>
    <row r="26" spans="1:12" x14ac:dyDescent="0.25">
      <c r="A26" s="351"/>
      <c r="B26" s="352"/>
      <c r="C26" s="349"/>
      <c r="D26" s="350"/>
      <c r="E26" s="119"/>
      <c r="F26" s="303"/>
      <c r="G26" s="315"/>
      <c r="H26" s="336"/>
      <c r="I26" s="336"/>
      <c r="J26" s="337"/>
      <c r="K26" s="303"/>
      <c r="L26" s="89"/>
    </row>
    <row r="27" spans="1:12" x14ac:dyDescent="0.25">
      <c r="A27" s="351"/>
      <c r="B27" s="349"/>
      <c r="C27" s="349"/>
      <c r="D27" s="350"/>
      <c r="E27" s="119"/>
      <c r="F27" s="303"/>
      <c r="G27" s="315"/>
      <c r="H27" s="336"/>
      <c r="I27" s="336"/>
      <c r="J27" s="337"/>
      <c r="K27" s="303"/>
      <c r="L27" s="89"/>
    </row>
    <row r="28" spans="1:12" x14ac:dyDescent="0.25">
      <c r="A28" s="118"/>
      <c r="B28" s="349"/>
      <c r="C28" s="349"/>
      <c r="D28" s="350"/>
      <c r="E28" s="119"/>
      <c r="F28" s="303"/>
      <c r="G28" s="315"/>
      <c r="H28" s="336"/>
      <c r="I28" s="336"/>
      <c r="J28" s="337"/>
      <c r="K28" s="303"/>
      <c r="L28" s="89"/>
    </row>
    <row r="29" spans="1:12" x14ac:dyDescent="0.25">
      <c r="A29" s="118"/>
      <c r="B29" s="349"/>
      <c r="C29" s="349"/>
      <c r="D29" s="350"/>
      <c r="E29" s="119"/>
      <c r="F29" s="303"/>
      <c r="G29" s="315"/>
      <c r="H29" s="336"/>
      <c r="I29" s="336"/>
      <c r="J29" s="337"/>
      <c r="K29" s="303"/>
      <c r="L29" s="89"/>
    </row>
    <row r="30" spans="1:12" x14ac:dyDescent="0.25">
      <c r="A30" s="351"/>
      <c r="B30" s="349"/>
      <c r="C30" s="349"/>
      <c r="D30" s="350"/>
      <c r="E30" s="353"/>
      <c r="F30" s="303"/>
      <c r="G30" s="315"/>
      <c r="H30" s="336"/>
      <c r="I30" s="336"/>
      <c r="J30" s="337"/>
      <c r="K30" s="303"/>
      <c r="L30" s="89"/>
    </row>
    <row r="31" spans="1:12" x14ac:dyDescent="0.25">
      <c r="A31" s="118"/>
      <c r="B31" s="118"/>
      <c r="C31" s="118"/>
      <c r="D31" s="118"/>
      <c r="E31" s="118"/>
      <c r="F31" s="303"/>
      <c r="G31" s="315"/>
      <c r="H31" s="336"/>
      <c r="I31" s="336"/>
      <c r="J31" s="337"/>
      <c r="K31" s="303"/>
      <c r="L31" s="89"/>
    </row>
    <row r="32" spans="1:12" ht="48" customHeight="1" x14ac:dyDescent="0.25">
      <c r="A32" s="374"/>
      <c r="B32" s="369"/>
      <c r="C32" s="369"/>
      <c r="D32" s="369"/>
      <c r="E32" s="354"/>
      <c r="F32" s="303"/>
      <c r="G32" s="315"/>
      <c r="H32" s="336"/>
      <c r="I32" s="336"/>
      <c r="J32" s="337"/>
      <c r="K32" s="303"/>
      <c r="L32" s="89"/>
    </row>
    <row r="33" spans="1:12" x14ac:dyDescent="0.25">
      <c r="A33" s="374"/>
      <c r="B33" s="369"/>
      <c r="C33" s="369"/>
      <c r="D33" s="369"/>
      <c r="E33" s="354"/>
      <c r="F33" s="303"/>
      <c r="G33" s="315"/>
      <c r="H33" s="336"/>
      <c r="I33" s="336"/>
      <c r="J33" s="337"/>
      <c r="K33" s="303"/>
      <c r="L33" s="89"/>
    </row>
    <row r="34" spans="1:12" x14ac:dyDescent="0.25">
      <c r="A34" s="118"/>
      <c r="B34" s="118"/>
      <c r="C34" s="118"/>
      <c r="D34" s="118"/>
      <c r="E34" s="354"/>
      <c r="F34" s="303"/>
      <c r="G34" s="315"/>
      <c r="H34" s="336"/>
      <c r="I34" s="336"/>
      <c r="J34" s="337"/>
      <c r="K34" s="303"/>
      <c r="L34" s="89"/>
    </row>
    <row r="35" spans="1:12" x14ac:dyDescent="0.25">
      <c r="E35" s="345"/>
      <c r="F35" s="303"/>
      <c r="G35" s="315"/>
      <c r="H35" s="336"/>
      <c r="I35" s="336"/>
      <c r="J35" s="337"/>
      <c r="K35" s="303"/>
      <c r="L35" s="89"/>
    </row>
    <row r="36" spans="1:12" x14ac:dyDescent="0.25">
      <c r="E36" s="345"/>
      <c r="F36" s="303"/>
      <c r="G36" s="315"/>
      <c r="H36" s="336"/>
      <c r="I36" s="336"/>
      <c r="J36" s="337"/>
      <c r="K36" s="303"/>
      <c r="L36" s="89"/>
    </row>
    <row r="37" spans="1:12" x14ac:dyDescent="0.25">
      <c r="E37" s="345"/>
      <c r="F37" s="303"/>
      <c r="G37" s="346"/>
      <c r="H37" s="314"/>
      <c r="I37" s="314"/>
      <c r="J37" s="360"/>
      <c r="K37" s="303"/>
      <c r="L37" s="89"/>
    </row>
    <row r="38" spans="1:12" x14ac:dyDescent="0.25">
      <c r="E38" s="345"/>
      <c r="F38" s="303"/>
      <c r="G38" s="315"/>
      <c r="H38" s="336"/>
      <c r="I38" s="336"/>
      <c r="J38" s="337"/>
      <c r="K38" s="303"/>
      <c r="L38" s="89"/>
    </row>
    <row r="39" spans="1:12" x14ac:dyDescent="0.25">
      <c r="E39" s="345"/>
      <c r="F39" s="303"/>
      <c r="G39" s="303"/>
      <c r="H39" s="336"/>
      <c r="I39" s="336"/>
      <c r="J39" s="337"/>
      <c r="K39" s="303"/>
      <c r="L39" s="89"/>
    </row>
    <row r="40" spans="1:12" x14ac:dyDescent="0.25">
      <c r="E40" s="345"/>
      <c r="F40" s="303"/>
      <c r="G40" s="303"/>
      <c r="H40" s="336"/>
      <c r="I40" s="336"/>
      <c r="J40" s="337"/>
      <c r="K40" s="303"/>
    </row>
    <row r="41" spans="1:12" x14ac:dyDescent="0.25">
      <c r="E41" s="345"/>
      <c r="F41" s="303"/>
      <c r="G41" s="315"/>
      <c r="H41" s="336"/>
      <c r="I41" s="336"/>
      <c r="J41" s="337"/>
      <c r="K41" s="303"/>
    </row>
    <row r="42" spans="1:12" x14ac:dyDescent="0.25">
      <c r="E42" s="345"/>
      <c r="F42" s="303"/>
      <c r="G42" s="315"/>
      <c r="H42" s="336"/>
      <c r="I42" s="336"/>
      <c r="J42" s="337"/>
      <c r="K42" s="303"/>
    </row>
    <row r="43" spans="1:12" x14ac:dyDescent="0.25">
      <c r="E43" s="345"/>
      <c r="F43" s="303"/>
      <c r="G43" s="303"/>
      <c r="H43" s="336"/>
      <c r="I43" s="336"/>
      <c r="J43" s="337"/>
      <c r="K43" s="303"/>
    </row>
    <row r="44" spans="1:12" x14ac:dyDescent="0.25">
      <c r="E44" s="345"/>
      <c r="F44" s="303"/>
      <c r="G44" s="303"/>
      <c r="H44" s="336"/>
      <c r="I44" s="336"/>
      <c r="J44" s="337"/>
      <c r="K44" s="303"/>
    </row>
    <row r="45" spans="1:12" x14ac:dyDescent="0.25">
      <c r="E45" s="345"/>
      <c r="F45" s="303"/>
      <c r="G45" s="303"/>
      <c r="H45" s="336"/>
      <c r="I45" s="336"/>
      <c r="J45" s="337"/>
      <c r="K45" s="303"/>
    </row>
    <row r="46" spans="1:12" x14ac:dyDescent="0.25">
      <c r="A46" s="346"/>
      <c r="B46" s="346"/>
      <c r="C46" s="346"/>
      <c r="D46" s="347"/>
      <c r="E46" s="345"/>
      <c r="F46" s="303"/>
      <c r="G46" s="303"/>
      <c r="H46" s="336"/>
      <c r="I46" s="336"/>
      <c r="J46" s="337"/>
      <c r="K46" s="303"/>
    </row>
    <row r="47" spans="1:12" x14ac:dyDescent="0.25">
      <c r="A47" s="346"/>
      <c r="B47" s="346"/>
      <c r="C47" s="346"/>
      <c r="D47" s="347"/>
      <c r="E47" s="355"/>
      <c r="F47" s="303"/>
      <c r="G47" s="315"/>
      <c r="H47" s="336"/>
      <c r="I47" s="336"/>
      <c r="J47" s="337"/>
      <c r="K47" s="303"/>
    </row>
    <row r="48" spans="1:12" x14ac:dyDescent="0.25">
      <c r="A48" s="356"/>
      <c r="B48" s="357"/>
      <c r="C48" s="356"/>
      <c r="D48" s="358"/>
      <c r="E48" s="355"/>
      <c r="F48" s="303"/>
      <c r="G48" s="315"/>
      <c r="H48" s="336"/>
      <c r="I48" s="336"/>
      <c r="J48" s="337"/>
      <c r="K48" s="303"/>
    </row>
    <row r="49" spans="1:11" x14ac:dyDescent="0.25">
      <c r="A49" s="346"/>
      <c r="B49" s="346"/>
      <c r="C49" s="346"/>
      <c r="D49" s="347"/>
      <c r="E49" s="355"/>
      <c r="F49" s="303"/>
      <c r="G49" s="303"/>
      <c r="H49" s="314"/>
      <c r="I49" s="314"/>
      <c r="J49" s="360"/>
      <c r="K49" s="303"/>
    </row>
    <row r="50" spans="1:11" x14ac:dyDescent="0.25">
      <c r="A50" s="356"/>
      <c r="B50" s="356"/>
      <c r="C50" s="356"/>
      <c r="D50" s="358"/>
      <c r="E50" s="355"/>
      <c r="F50" s="303"/>
      <c r="G50" s="303"/>
      <c r="H50" s="303"/>
      <c r="I50" s="303"/>
      <c r="J50" s="303"/>
      <c r="K50" s="303"/>
    </row>
    <row r="51" spans="1:11" x14ac:dyDescent="0.25">
      <c r="A51" s="346"/>
      <c r="B51" s="346"/>
      <c r="C51" s="346"/>
      <c r="D51" s="347"/>
      <c r="E51" s="345"/>
      <c r="F51" s="303"/>
      <c r="G51" s="303"/>
      <c r="H51" s="303"/>
      <c r="I51" s="303"/>
      <c r="J51" s="303"/>
      <c r="K51" s="303"/>
    </row>
    <row r="52" spans="1:11" x14ac:dyDescent="0.25">
      <c r="A52" s="346"/>
      <c r="B52" s="346"/>
      <c r="C52" s="346"/>
      <c r="D52" s="347"/>
      <c r="E52" s="345"/>
      <c r="F52" s="303"/>
      <c r="G52" s="303"/>
      <c r="H52" s="303"/>
      <c r="I52" s="303"/>
      <c r="J52" s="303"/>
      <c r="K52" s="303"/>
    </row>
    <row r="53" spans="1:11" x14ac:dyDescent="0.25">
      <c r="A53" s="346"/>
      <c r="B53" s="346"/>
      <c r="C53" s="346"/>
      <c r="D53" s="347"/>
      <c r="E53" s="355"/>
      <c r="F53" s="303"/>
      <c r="G53" s="303"/>
      <c r="H53" s="303"/>
      <c r="I53" s="303"/>
      <c r="J53" s="303"/>
      <c r="K53" s="303"/>
    </row>
    <row r="54" spans="1:11" x14ac:dyDescent="0.25">
      <c r="A54" s="303"/>
      <c r="B54" s="303"/>
      <c r="C54" s="303"/>
      <c r="D54" s="303"/>
      <c r="E54" s="355"/>
      <c r="F54" s="303"/>
      <c r="G54" s="303"/>
      <c r="H54" s="303"/>
      <c r="I54" s="303"/>
      <c r="J54" s="303"/>
      <c r="K54" s="303"/>
    </row>
    <row r="55" spans="1:11" x14ac:dyDescent="0.25">
      <c r="A55" s="303"/>
      <c r="B55" s="361"/>
      <c r="C55" s="361"/>
      <c r="D55" s="362"/>
      <c r="E55" s="355"/>
      <c r="F55" s="303"/>
      <c r="G55" s="303"/>
      <c r="H55" s="303"/>
      <c r="I55" s="303"/>
      <c r="J55" s="303"/>
      <c r="K55" s="303"/>
    </row>
    <row r="56" spans="1:11" x14ac:dyDescent="0.25">
      <c r="A56" s="303"/>
      <c r="B56" s="361"/>
      <c r="C56" s="361"/>
      <c r="D56" s="362"/>
      <c r="E56" s="355"/>
      <c r="F56" s="303"/>
      <c r="G56" s="303"/>
      <c r="H56" s="303"/>
      <c r="I56" s="303"/>
      <c r="J56" s="303"/>
      <c r="K56" s="303"/>
    </row>
    <row r="57" spans="1:11" x14ac:dyDescent="0.25">
      <c r="A57" s="303"/>
      <c r="B57" s="361"/>
      <c r="C57" s="361"/>
      <c r="D57" s="362"/>
      <c r="E57" s="355"/>
      <c r="F57" s="303"/>
      <c r="G57" s="303"/>
      <c r="H57" s="303"/>
      <c r="I57" s="303"/>
      <c r="J57" s="303"/>
      <c r="K57" s="303"/>
    </row>
    <row r="58" spans="1:11" x14ac:dyDescent="0.25">
      <c r="A58" s="303"/>
      <c r="B58" s="361"/>
      <c r="C58" s="361"/>
      <c r="D58" s="362"/>
      <c r="E58" s="355"/>
      <c r="F58" s="303"/>
      <c r="G58" s="303"/>
      <c r="H58" s="303"/>
      <c r="I58" s="303"/>
      <c r="J58" s="303"/>
      <c r="K58" s="303"/>
    </row>
    <row r="59" spans="1:11" x14ac:dyDescent="0.25">
      <c r="A59" s="303"/>
      <c r="B59" s="363"/>
      <c r="C59" s="361"/>
      <c r="D59" s="362"/>
      <c r="E59" s="303"/>
      <c r="F59" s="303"/>
      <c r="G59" s="303"/>
      <c r="H59" s="303"/>
      <c r="I59" s="303"/>
      <c r="J59" s="303"/>
      <c r="K59" s="303"/>
    </row>
    <row r="60" spans="1:11" x14ac:dyDescent="0.25">
      <c r="A60" s="303"/>
      <c r="B60" s="363"/>
      <c r="C60" s="361"/>
      <c r="D60" s="362"/>
      <c r="E60" s="303"/>
      <c r="F60" s="303"/>
      <c r="G60" s="303"/>
      <c r="H60" s="303"/>
      <c r="I60" s="303"/>
      <c r="J60" s="303"/>
      <c r="K60" s="303"/>
    </row>
    <row r="61" spans="1:11" x14ac:dyDescent="0.25">
      <c r="A61" s="303"/>
      <c r="B61" s="361"/>
      <c r="C61" s="361"/>
      <c r="D61" s="362"/>
      <c r="E61" s="303"/>
      <c r="F61" s="303"/>
      <c r="G61" s="303"/>
      <c r="H61" s="303"/>
      <c r="I61" s="303"/>
      <c r="J61" s="303"/>
      <c r="K61" s="303"/>
    </row>
    <row r="62" spans="1:11" x14ac:dyDescent="0.25">
      <c r="A62" s="303"/>
      <c r="B62" s="361"/>
      <c r="C62" s="361"/>
      <c r="D62" s="362"/>
      <c r="E62" s="303"/>
      <c r="F62" s="303"/>
      <c r="G62" s="303"/>
      <c r="H62" s="303"/>
      <c r="I62" s="303"/>
      <c r="J62" s="303"/>
      <c r="K62" s="303"/>
    </row>
    <row r="63" spans="1:11" x14ac:dyDescent="0.25">
      <c r="A63" s="303"/>
      <c r="B63" s="361"/>
      <c r="C63" s="361"/>
      <c r="D63" s="362"/>
      <c r="E63" s="303"/>
      <c r="F63" s="303"/>
      <c r="G63" s="303"/>
      <c r="H63" s="303"/>
      <c r="I63" s="303"/>
      <c r="J63" s="303"/>
      <c r="K63" s="303"/>
    </row>
    <row r="64" spans="1:11" x14ac:dyDescent="0.25">
      <c r="A64" s="303"/>
      <c r="B64" s="361"/>
      <c r="C64" s="361"/>
      <c r="D64" s="362"/>
      <c r="E64" s="303"/>
      <c r="F64" s="303"/>
      <c r="G64" s="303"/>
      <c r="H64" s="303"/>
      <c r="I64" s="303"/>
      <c r="J64" s="303"/>
      <c r="K64" s="303"/>
    </row>
    <row r="65" spans="1:11" x14ac:dyDescent="0.25">
      <c r="A65" s="303"/>
      <c r="B65" s="303"/>
      <c r="C65" s="303"/>
      <c r="D65" s="303"/>
      <c r="E65" s="303"/>
      <c r="F65" s="303"/>
      <c r="G65" s="303"/>
      <c r="H65" s="303"/>
      <c r="I65" s="303"/>
      <c r="J65" s="303"/>
      <c r="K65" s="303"/>
    </row>
    <row r="66" spans="1:11" x14ac:dyDescent="0.25">
      <c r="F66" s="303"/>
      <c r="G66" s="303"/>
      <c r="H66" s="303"/>
      <c r="I66" s="303"/>
      <c r="J66" s="303"/>
      <c r="K66" s="303"/>
    </row>
    <row r="67" spans="1:11" x14ac:dyDescent="0.25">
      <c r="F67" s="303"/>
      <c r="G67" s="303"/>
      <c r="H67" s="303"/>
      <c r="I67" s="303"/>
      <c r="J67" s="303"/>
      <c r="K67" s="303"/>
    </row>
  </sheetData>
  <sortState ref="A7:D17">
    <sortCondition ref="D7:D17"/>
  </sortState>
  <mergeCells count="12">
    <mergeCell ref="I23:I24"/>
    <mergeCell ref="J23:J24"/>
    <mergeCell ref="A3:A4"/>
    <mergeCell ref="B3:B4"/>
    <mergeCell ref="C3:C4"/>
    <mergeCell ref="D3:D4"/>
    <mergeCell ref="G23:G24"/>
    <mergeCell ref="A32:A33"/>
    <mergeCell ref="B32:B33"/>
    <mergeCell ref="C32:C33"/>
    <mergeCell ref="D32:D33"/>
    <mergeCell ref="H23:H2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"/>
    </sheetView>
  </sheetViews>
  <sheetFormatPr baseColWidth="10" defaultRowHeight="15" x14ac:dyDescent="0.25"/>
  <cols>
    <col min="6" max="6" width="11.85546875" customWidth="1"/>
    <col min="7" max="7" width="10.85546875" customWidth="1"/>
    <col min="8" max="8" width="10.140625" customWidth="1"/>
    <col min="9" max="9" width="13.42578125" customWidth="1"/>
    <col min="10" max="10" width="14.85546875" customWidth="1"/>
  </cols>
  <sheetData>
    <row r="1" spans="1:17" s="72" customFormat="1" ht="12.75" x14ac:dyDescent="0.2">
      <c r="A1" s="72" t="s">
        <v>266</v>
      </c>
    </row>
    <row r="2" spans="1:17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x14ac:dyDescent="0.25">
      <c r="A3" s="94"/>
      <c r="B3" s="95">
        <v>2009</v>
      </c>
      <c r="C3" s="95">
        <v>2012</v>
      </c>
      <c r="D3" s="95">
        <v>2013</v>
      </c>
      <c r="E3" s="96">
        <v>2014</v>
      </c>
      <c r="F3" s="96">
        <v>2015</v>
      </c>
      <c r="G3" s="96">
        <v>2016</v>
      </c>
      <c r="H3" s="96">
        <v>2017</v>
      </c>
      <c r="I3" s="89"/>
      <c r="J3" s="89"/>
      <c r="K3" s="89"/>
      <c r="L3" s="89"/>
      <c r="M3" s="89"/>
      <c r="N3" s="89"/>
      <c r="O3" s="89"/>
      <c r="P3" s="89"/>
      <c r="Q3" s="89"/>
    </row>
    <row r="4" spans="1:17" x14ac:dyDescent="0.25">
      <c r="A4" s="94" t="s">
        <v>121</v>
      </c>
      <c r="B4" s="97">
        <v>4002.2367650000001</v>
      </c>
      <c r="C4" s="97">
        <v>4633.7659100000001</v>
      </c>
      <c r="D4" s="97">
        <v>5091.0130565204236</v>
      </c>
      <c r="E4" s="97">
        <v>5418.2638522406405</v>
      </c>
      <c r="F4" s="92">
        <v>5729.3516506399765</v>
      </c>
      <c r="G4" s="98">
        <v>5971</v>
      </c>
      <c r="H4" s="99">
        <v>6250</v>
      </c>
      <c r="J4" s="89"/>
      <c r="K4" s="89"/>
      <c r="L4" s="89"/>
      <c r="M4" s="89"/>
      <c r="N4" s="89"/>
      <c r="O4" s="89"/>
      <c r="P4" s="89"/>
      <c r="Q4" s="89"/>
    </row>
    <row r="5" spans="1:17" x14ac:dyDescent="0.25">
      <c r="A5" s="94" t="s">
        <v>123</v>
      </c>
      <c r="B5" s="97">
        <v>1821.6408220000001</v>
      </c>
      <c r="C5" s="97">
        <v>2284.3653370000002</v>
      </c>
      <c r="D5" s="97">
        <v>2531.9140643799965</v>
      </c>
      <c r="E5" s="97">
        <v>2607.9773371199863</v>
      </c>
      <c r="F5" s="92">
        <v>2987.4654451600522</v>
      </c>
      <c r="G5" s="98">
        <v>3196</v>
      </c>
      <c r="H5" s="99">
        <v>3313</v>
      </c>
      <c r="J5" s="100"/>
      <c r="K5" s="89"/>
      <c r="L5" s="89"/>
      <c r="M5" s="89"/>
      <c r="N5" s="89"/>
      <c r="O5" s="89"/>
      <c r="P5" s="89"/>
      <c r="Q5" s="89"/>
    </row>
    <row r="6" spans="1:17" x14ac:dyDescent="0.25">
      <c r="A6" s="94" t="s">
        <v>122</v>
      </c>
      <c r="B6" s="97">
        <v>499.110433</v>
      </c>
      <c r="C6" s="97">
        <v>570.53898100000004</v>
      </c>
      <c r="D6" s="97">
        <v>530.21488214999499</v>
      </c>
      <c r="E6" s="97">
        <v>550.65007780999065</v>
      </c>
      <c r="F6" s="92">
        <v>612.26491985999849</v>
      </c>
      <c r="G6" s="98">
        <v>652</v>
      </c>
      <c r="H6" s="99">
        <v>685</v>
      </c>
      <c r="J6" s="100"/>
      <c r="K6" s="89"/>
      <c r="L6" s="89"/>
      <c r="M6" s="89"/>
      <c r="N6" s="89"/>
      <c r="O6" s="89"/>
      <c r="P6" s="89"/>
      <c r="Q6" s="89"/>
    </row>
    <row r="7" spans="1:17" x14ac:dyDescent="0.25">
      <c r="A7" s="94" t="s">
        <v>70</v>
      </c>
      <c r="B7" s="97">
        <v>6322.9880210000001</v>
      </c>
      <c r="C7" s="97">
        <v>7488.6702285200008</v>
      </c>
      <c r="D7" s="97">
        <v>8153.142003050415</v>
      </c>
      <c r="E7" s="97">
        <v>8576.8912671706166</v>
      </c>
      <c r="F7" s="92">
        <v>9329.0820156600275</v>
      </c>
      <c r="G7" s="99">
        <f>SUM(G4:G6)</f>
        <v>9819</v>
      </c>
      <c r="H7" s="99">
        <v>10248</v>
      </c>
      <c r="J7" s="100"/>
      <c r="K7" s="89"/>
      <c r="L7" s="89"/>
      <c r="M7" s="89"/>
      <c r="N7" s="89"/>
      <c r="O7" s="89"/>
      <c r="P7" s="89"/>
      <c r="Q7" s="89"/>
    </row>
    <row r="8" spans="1:17" x14ac:dyDescent="0.25">
      <c r="A8" s="89"/>
      <c r="J8" s="100"/>
      <c r="K8" s="89"/>
      <c r="L8" s="89"/>
      <c r="M8" s="89"/>
      <c r="N8" s="89"/>
      <c r="O8" s="89"/>
      <c r="P8" s="89"/>
      <c r="Q8" s="89"/>
    </row>
    <row r="9" spans="1:17" x14ac:dyDescent="0.25">
      <c r="A9" s="89"/>
      <c r="B9" s="89"/>
      <c r="C9" s="89"/>
      <c r="D9" s="89"/>
      <c r="E9" s="89"/>
      <c r="F9" s="89"/>
      <c r="G9" s="89"/>
      <c r="H9" s="100"/>
      <c r="I9" s="101"/>
      <c r="J9" s="89"/>
      <c r="K9" s="89"/>
      <c r="L9" s="89"/>
      <c r="M9" s="89"/>
      <c r="N9" s="89"/>
      <c r="O9" s="89"/>
      <c r="P9" s="89"/>
      <c r="Q9" s="89"/>
    </row>
    <row r="10" spans="1:17" x14ac:dyDescent="0.2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</row>
    <row r="11" spans="1:17" x14ac:dyDescent="0.25">
      <c r="A11" s="89"/>
      <c r="B11" s="89"/>
      <c r="C11" s="102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</row>
    <row r="12" spans="1:17" x14ac:dyDescent="0.25">
      <c r="A12" s="89"/>
      <c r="B12" s="103"/>
      <c r="C12" s="102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</row>
    <row r="13" spans="1:17" x14ac:dyDescent="0.25">
      <c r="A13" s="89"/>
      <c r="B13" s="103"/>
      <c r="C13" s="102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</row>
    <row r="14" spans="1:17" x14ac:dyDescent="0.25">
      <c r="A14" s="89"/>
      <c r="B14" s="103"/>
      <c r="C14" s="102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x14ac:dyDescent="0.25">
      <c r="A15" s="89"/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89"/>
      <c r="M15" s="89"/>
      <c r="N15" s="89"/>
      <c r="O15" s="89"/>
      <c r="P15" s="89"/>
      <c r="Q15" s="89"/>
    </row>
    <row r="16" spans="1:17" x14ac:dyDescent="0.25">
      <c r="A16" s="89"/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89"/>
      <c r="M16" s="89"/>
      <c r="N16" s="89"/>
      <c r="O16" s="89"/>
      <c r="P16" s="89"/>
      <c r="Q16" s="89"/>
    </row>
    <row r="17" spans="1:17" x14ac:dyDescent="0.25">
      <c r="A17" s="89"/>
      <c r="B17" s="303"/>
      <c r="C17" s="303"/>
      <c r="D17" s="303"/>
      <c r="E17" s="303"/>
      <c r="F17" s="416"/>
      <c r="G17" s="416"/>
      <c r="H17" s="416"/>
      <c r="I17" s="303"/>
      <c r="J17" s="303"/>
      <c r="K17" s="303"/>
      <c r="L17" s="89"/>
      <c r="M17" s="89"/>
      <c r="N17" s="89"/>
      <c r="O17" s="89"/>
      <c r="P17" s="89"/>
      <c r="Q17" s="89"/>
    </row>
    <row r="18" spans="1:17" x14ac:dyDescent="0.25">
      <c r="A18" s="89"/>
      <c r="B18" s="303"/>
      <c r="C18" s="303"/>
      <c r="D18" s="303"/>
      <c r="E18" s="303"/>
      <c r="F18" s="417"/>
      <c r="G18" s="417"/>
      <c r="H18" s="417"/>
      <c r="I18" s="303"/>
      <c r="J18" s="303"/>
      <c r="K18" s="303"/>
      <c r="L18" s="89"/>
      <c r="M18" s="89"/>
      <c r="N18" s="89"/>
      <c r="O18" s="89"/>
      <c r="P18" s="89"/>
      <c r="Q18" s="89"/>
    </row>
    <row r="19" spans="1:17" x14ac:dyDescent="0.25">
      <c r="A19" s="89"/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89"/>
      <c r="M19" s="89"/>
      <c r="N19" s="89"/>
      <c r="O19" s="89"/>
      <c r="P19" s="89"/>
      <c r="Q19" s="89"/>
    </row>
    <row r="20" spans="1:17" x14ac:dyDescent="0.25">
      <c r="A20" s="89"/>
      <c r="B20" s="303"/>
      <c r="C20" s="303"/>
      <c r="D20" s="303"/>
      <c r="E20" s="303"/>
      <c r="F20" s="303"/>
      <c r="G20" s="303"/>
      <c r="H20" s="303"/>
      <c r="I20" s="303"/>
      <c r="J20" s="303"/>
      <c r="K20" s="303"/>
      <c r="L20" s="89"/>
      <c r="M20" s="89"/>
      <c r="N20" s="89"/>
      <c r="O20" s="89"/>
      <c r="P20" s="89"/>
      <c r="Q20" s="89"/>
    </row>
    <row r="21" spans="1:17" x14ac:dyDescent="0.25">
      <c r="A21" s="89"/>
      <c r="B21" s="303"/>
      <c r="C21" s="303"/>
      <c r="D21" s="303"/>
      <c r="E21" s="303"/>
      <c r="F21" s="416"/>
      <c r="G21" s="416"/>
      <c r="H21" s="416"/>
      <c r="I21" s="416"/>
      <c r="J21" s="303"/>
      <c r="K21" s="303"/>
      <c r="L21" s="89"/>
      <c r="M21" s="89"/>
      <c r="N21" s="89"/>
      <c r="O21" s="89"/>
      <c r="P21" s="89"/>
      <c r="Q21" s="89"/>
    </row>
    <row r="22" spans="1:17" x14ac:dyDescent="0.25">
      <c r="A22" s="89"/>
      <c r="B22" s="303"/>
      <c r="C22" s="303"/>
      <c r="D22" s="303"/>
      <c r="E22" s="303"/>
      <c r="F22" s="303"/>
      <c r="G22" s="303"/>
      <c r="H22" s="303"/>
      <c r="I22" s="303"/>
      <c r="J22" s="303"/>
      <c r="K22" s="303"/>
      <c r="L22" s="89"/>
      <c r="M22" s="89"/>
      <c r="N22" s="89"/>
      <c r="O22" s="89"/>
      <c r="P22" s="89"/>
      <c r="Q22" s="89"/>
    </row>
    <row r="23" spans="1:17" x14ac:dyDescent="0.25">
      <c r="A23" s="89"/>
      <c r="B23" s="303"/>
      <c r="C23" s="303"/>
      <c r="D23" s="303"/>
      <c r="E23" s="303"/>
      <c r="F23" s="303"/>
      <c r="G23" s="314"/>
      <c r="H23" s="314"/>
      <c r="I23" s="314"/>
      <c r="J23" s="314"/>
      <c r="K23" s="303"/>
      <c r="L23" s="89"/>
      <c r="M23" s="89"/>
      <c r="N23" s="89"/>
      <c r="O23" s="89"/>
      <c r="P23" s="89"/>
      <c r="Q23" s="89"/>
    </row>
    <row r="24" spans="1:17" x14ac:dyDescent="0.25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</row>
    <row r="25" spans="1:17" x14ac:dyDescent="0.25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</row>
    <row r="26" spans="1:17" x14ac:dyDescent="0.25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</row>
    <row r="27" spans="1:17" x14ac:dyDescent="0.25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</row>
    <row r="28" spans="1:17" x14ac:dyDescent="0.25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</row>
    <row r="29" spans="1:17" x14ac:dyDescent="0.25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</row>
    <row r="30" spans="1:17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</row>
    <row r="31" spans="1:17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</row>
    <row r="32" spans="1:17" x14ac:dyDescent="0.25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</row>
    <row r="33" spans="1:17" x14ac:dyDescent="0.25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</row>
  </sheetData>
  <mergeCells count="2">
    <mergeCell ref="F17:H17"/>
    <mergeCell ref="F21:I2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baseColWidth="10" defaultRowHeight="15" x14ac:dyDescent="0.25"/>
  <sheetData>
    <row r="1" spans="1:1" s="72" customFormat="1" ht="12.75" x14ac:dyDescent="0.2">
      <c r="A1" s="72" t="s">
        <v>124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A3" sqref="A3:F6"/>
    </sheetView>
  </sheetViews>
  <sheetFormatPr baseColWidth="10" defaultRowHeight="15" x14ac:dyDescent="0.25"/>
  <cols>
    <col min="1" max="1" width="8.140625" customWidth="1"/>
  </cols>
  <sheetData>
    <row r="1" spans="1:14" s="72" customFormat="1" ht="12.75" x14ac:dyDescent="0.2">
      <c r="A1" s="72" t="s">
        <v>125</v>
      </c>
    </row>
    <row r="3" spans="1:14" x14ac:dyDescent="0.25">
      <c r="A3" s="104"/>
      <c r="B3" s="104"/>
      <c r="C3" s="104"/>
      <c r="D3" s="105"/>
      <c r="E3" s="105"/>
      <c r="F3" s="105"/>
      <c r="G3" s="105"/>
      <c r="H3" s="104"/>
      <c r="I3" s="104"/>
      <c r="J3" s="89"/>
      <c r="K3" s="89"/>
      <c r="L3" s="89"/>
      <c r="M3" s="89"/>
      <c r="N3" s="89"/>
    </row>
    <row r="4" spans="1:14" x14ac:dyDescent="0.25">
      <c r="A4" s="104"/>
      <c r="B4" s="414" t="s">
        <v>121</v>
      </c>
      <c r="C4" s="414" t="s">
        <v>122</v>
      </c>
      <c r="D4" s="414" t="s">
        <v>123</v>
      </c>
      <c r="E4" s="467"/>
      <c r="F4" s="105"/>
      <c r="G4" s="105"/>
      <c r="H4" s="104"/>
      <c r="I4" s="104"/>
      <c r="J4" s="89"/>
      <c r="K4" s="89"/>
      <c r="L4" s="89"/>
      <c r="M4" s="89"/>
      <c r="N4" s="89"/>
    </row>
    <row r="5" spans="1:14" x14ac:dyDescent="0.25">
      <c r="A5" s="468">
        <v>2016</v>
      </c>
      <c r="B5" s="415">
        <v>532</v>
      </c>
      <c r="C5" s="415">
        <v>44</v>
      </c>
      <c r="D5" s="415">
        <v>91</v>
      </c>
      <c r="E5" s="467">
        <v>668</v>
      </c>
      <c r="F5" s="105"/>
      <c r="G5" s="105"/>
      <c r="H5" s="104"/>
      <c r="I5" s="104"/>
      <c r="J5" s="89"/>
      <c r="K5" s="89"/>
      <c r="L5" s="89"/>
      <c r="M5" s="89"/>
      <c r="N5" s="89"/>
    </row>
    <row r="6" spans="1:14" x14ac:dyDescent="0.25">
      <c r="A6" s="468">
        <v>2017</v>
      </c>
      <c r="B6" s="414">
        <v>528</v>
      </c>
      <c r="C6" s="414">
        <v>42</v>
      </c>
      <c r="D6" s="469">
        <v>87</v>
      </c>
      <c r="E6" s="469">
        <v>657</v>
      </c>
      <c r="F6" s="108"/>
      <c r="G6" s="108"/>
      <c r="H6" s="104"/>
      <c r="I6" s="104"/>
      <c r="J6" s="89"/>
      <c r="K6" s="89"/>
      <c r="L6" s="89"/>
      <c r="M6" s="89"/>
      <c r="N6" s="89"/>
    </row>
    <row r="7" spans="1:14" x14ac:dyDescent="0.25">
      <c r="A7" s="89"/>
      <c r="B7" s="109"/>
      <c r="C7" s="109"/>
      <c r="D7" s="109"/>
      <c r="E7" s="109"/>
      <c r="F7" s="104"/>
      <c r="G7" s="104"/>
      <c r="H7" s="104"/>
      <c r="I7" s="104"/>
      <c r="J7" s="89"/>
      <c r="K7" s="89"/>
      <c r="L7" s="89"/>
      <c r="M7" s="89"/>
      <c r="N7" s="89"/>
    </row>
    <row r="8" spans="1:14" x14ac:dyDescent="0.25">
      <c r="A8" s="89"/>
      <c r="B8" s="89"/>
      <c r="C8" s="104"/>
      <c r="D8" s="104"/>
      <c r="E8" s="104"/>
      <c r="F8" s="104"/>
      <c r="G8" s="104"/>
      <c r="H8" s="104"/>
      <c r="I8" s="104"/>
      <c r="J8" s="89"/>
      <c r="K8" s="89"/>
      <c r="L8" s="89"/>
      <c r="M8" s="89"/>
      <c r="N8" s="89"/>
    </row>
    <row r="9" spans="1:14" x14ac:dyDescent="0.2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1:14" x14ac:dyDescent="0.2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1:14" x14ac:dyDescent="0.2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</row>
    <row r="12" spans="1:14" x14ac:dyDescent="0.2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</row>
    <row r="13" spans="1:14" x14ac:dyDescent="0.2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</row>
    <row r="14" spans="1:14" x14ac:dyDescent="0.2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</row>
    <row r="15" spans="1:14" x14ac:dyDescent="0.2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</row>
    <row r="16" spans="1:14" x14ac:dyDescent="0.2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pans="1:14" x14ac:dyDescent="0.2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pans="1:14" x14ac:dyDescent="0.2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</row>
    <row r="19" spans="1:14" x14ac:dyDescent="0.2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</row>
    <row r="20" spans="1:14" x14ac:dyDescent="0.2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</row>
    <row r="21" spans="1:14" x14ac:dyDescent="0.2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</row>
    <row r="22" spans="1:14" x14ac:dyDescent="0.25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</row>
    <row r="23" spans="1:14" x14ac:dyDescent="0.25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</row>
    <row r="24" spans="1:14" x14ac:dyDescent="0.25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spans="1:14" x14ac:dyDescent="0.25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sqref="A1:XFD1"/>
    </sheetView>
  </sheetViews>
  <sheetFormatPr baseColWidth="10" defaultRowHeight="15" x14ac:dyDescent="0.25"/>
  <cols>
    <col min="2" max="2" width="16" customWidth="1"/>
    <col min="3" max="3" width="14.85546875" customWidth="1"/>
  </cols>
  <sheetData>
    <row r="1" spans="1:13" s="72" customFormat="1" ht="12.75" x14ac:dyDescent="0.2">
      <c r="A1" s="72" t="s">
        <v>128</v>
      </c>
    </row>
    <row r="4" spans="1:13" s="421" customFormat="1" ht="45" x14ac:dyDescent="0.25">
      <c r="A4" s="419"/>
      <c r="B4" s="420" t="s">
        <v>126</v>
      </c>
      <c r="C4" s="420" t="s">
        <v>127</v>
      </c>
    </row>
    <row r="5" spans="1:13" x14ac:dyDescent="0.25">
      <c r="A5" s="294"/>
      <c r="B5" s="418">
        <v>2016</v>
      </c>
      <c r="C5" s="418">
        <v>2017</v>
      </c>
      <c r="E5" s="89"/>
      <c r="F5" s="89"/>
      <c r="G5" s="89"/>
      <c r="H5" s="89"/>
      <c r="I5" s="89"/>
      <c r="J5" s="89"/>
      <c r="K5" s="89"/>
      <c r="L5" s="89"/>
      <c r="M5" s="89"/>
    </row>
    <row r="6" spans="1:13" x14ac:dyDescent="0.25">
      <c r="A6" s="294" t="s">
        <v>24</v>
      </c>
      <c r="B6" s="99">
        <v>48059.357884434088</v>
      </c>
      <c r="C6" s="99">
        <v>44268.063707108602</v>
      </c>
      <c r="E6" s="89"/>
      <c r="F6" s="89"/>
      <c r="G6" s="89"/>
      <c r="H6" s="89"/>
      <c r="I6" s="89"/>
      <c r="J6" s="89"/>
      <c r="K6" s="89"/>
      <c r="L6" s="89"/>
      <c r="M6" s="89"/>
    </row>
    <row r="7" spans="1:13" x14ac:dyDescent="0.25">
      <c r="A7" s="294" t="s">
        <v>17</v>
      </c>
      <c r="B7" s="99">
        <v>53330.043102680916</v>
      </c>
      <c r="C7" s="99">
        <v>46205.299318929952</v>
      </c>
      <c r="E7" s="89"/>
      <c r="F7" s="89"/>
      <c r="G7" s="89"/>
      <c r="H7" s="89"/>
      <c r="I7" s="89"/>
      <c r="J7" s="89"/>
      <c r="K7" s="89"/>
      <c r="L7" s="89"/>
      <c r="M7" s="89"/>
    </row>
    <row r="8" spans="1:13" x14ac:dyDescent="0.25">
      <c r="A8" s="294" t="s">
        <v>243</v>
      </c>
      <c r="B8" s="99">
        <v>49579.02345183424</v>
      </c>
      <c r="C8" s="99">
        <v>46871.68982712568</v>
      </c>
      <c r="E8" s="89"/>
      <c r="F8" s="89"/>
      <c r="G8" s="89"/>
      <c r="H8" s="89"/>
      <c r="I8" s="89"/>
      <c r="J8" s="89"/>
      <c r="K8" s="89"/>
      <c r="L8" s="89"/>
      <c r="M8" s="89"/>
    </row>
    <row r="9" spans="1:13" x14ac:dyDescent="0.25">
      <c r="A9" s="93" t="s">
        <v>244</v>
      </c>
      <c r="B9" s="99">
        <v>49476.882778584994</v>
      </c>
      <c r="C9" s="99">
        <v>47315.621623793173</v>
      </c>
      <c r="E9" s="89"/>
      <c r="F9" s="89"/>
      <c r="G9" s="89"/>
      <c r="H9" s="89"/>
      <c r="I9" s="89"/>
      <c r="J9" s="89"/>
      <c r="K9" s="89"/>
      <c r="L9" s="89"/>
      <c r="M9" s="89"/>
    </row>
    <row r="10" spans="1:13" x14ac:dyDescent="0.25">
      <c r="A10" s="93" t="s">
        <v>15</v>
      </c>
      <c r="B10" s="99">
        <v>43750.403600671947</v>
      </c>
      <c r="C10" s="99">
        <v>47381.897278407399</v>
      </c>
      <c r="E10" s="89"/>
      <c r="F10" s="89"/>
      <c r="G10" s="89"/>
      <c r="H10" s="89"/>
      <c r="I10" s="89"/>
      <c r="J10" s="89"/>
      <c r="K10" s="89"/>
      <c r="L10" s="89"/>
      <c r="M10" s="89"/>
    </row>
    <row r="11" spans="1:13" x14ac:dyDescent="0.25">
      <c r="A11" s="93" t="s">
        <v>26</v>
      </c>
      <c r="B11" s="99">
        <v>42042.053678324883</v>
      </c>
      <c r="C11" s="99">
        <v>48492.016036498113</v>
      </c>
      <c r="E11" s="89"/>
      <c r="F11" s="89"/>
      <c r="G11" s="89"/>
      <c r="H11" s="89"/>
      <c r="I11" s="89"/>
      <c r="J11" s="89"/>
      <c r="K11" s="89"/>
      <c r="L11" s="89"/>
      <c r="M11" s="89"/>
    </row>
    <row r="12" spans="1:13" x14ac:dyDescent="0.25">
      <c r="A12" s="93" t="s">
        <v>23</v>
      </c>
      <c r="B12" s="99">
        <v>49608.944866640566</v>
      </c>
      <c r="C12" s="99">
        <v>51289.246676580537</v>
      </c>
      <c r="E12" s="89"/>
      <c r="F12" s="89"/>
      <c r="G12" s="89"/>
      <c r="H12" s="89"/>
      <c r="I12" s="89"/>
      <c r="J12" s="89"/>
      <c r="K12" s="89"/>
      <c r="L12" s="89"/>
      <c r="M12" s="89"/>
    </row>
    <row r="13" spans="1:13" x14ac:dyDescent="0.25">
      <c r="A13" s="93" t="s">
        <v>19</v>
      </c>
      <c r="B13" s="99">
        <v>55759.27343653865</v>
      </c>
      <c r="C13" s="99">
        <v>56843.764436911195</v>
      </c>
      <c r="E13" s="89"/>
      <c r="F13" s="89"/>
      <c r="G13" s="89"/>
      <c r="H13" s="89"/>
      <c r="I13" s="89"/>
      <c r="J13" s="89"/>
      <c r="K13" s="89"/>
      <c r="L13" s="89"/>
      <c r="M13" s="89"/>
    </row>
    <row r="14" spans="1:13" x14ac:dyDescent="0.25">
      <c r="A14" s="93" t="s">
        <v>18</v>
      </c>
      <c r="B14" s="99">
        <v>54175.714112713809</v>
      </c>
      <c r="C14" s="99">
        <v>61923.423000880161</v>
      </c>
      <c r="E14" s="89"/>
      <c r="F14" s="89"/>
      <c r="G14" s="89"/>
      <c r="H14" s="89"/>
      <c r="I14" s="89"/>
      <c r="J14" s="89"/>
      <c r="K14" s="89"/>
      <c r="L14" s="89"/>
      <c r="M14" s="89"/>
    </row>
    <row r="15" spans="1:13" x14ac:dyDescent="0.25">
      <c r="A15" s="93" t="s">
        <v>25</v>
      </c>
      <c r="B15" s="99">
        <v>57176.21894434189</v>
      </c>
      <c r="C15" s="99">
        <v>65765.889596115056</v>
      </c>
      <c r="E15" s="89"/>
      <c r="F15" s="89"/>
      <c r="G15" s="89"/>
      <c r="H15" s="89"/>
      <c r="I15" s="89"/>
      <c r="J15" s="89"/>
      <c r="K15" s="89"/>
      <c r="L15" s="89"/>
      <c r="M15" s="89"/>
    </row>
    <row r="16" spans="1:13" x14ac:dyDescent="0.25">
      <c r="A16" s="93" t="s">
        <v>249</v>
      </c>
      <c r="B16" s="99">
        <v>67972.612525788136</v>
      </c>
      <c r="C16" s="99">
        <v>66856.545517062565</v>
      </c>
      <c r="E16" s="89"/>
      <c r="F16" s="89"/>
      <c r="G16" s="89"/>
      <c r="H16" s="89"/>
      <c r="I16" s="89"/>
      <c r="J16" s="89"/>
      <c r="K16" s="89"/>
      <c r="L16" s="89"/>
      <c r="M16" s="89"/>
    </row>
    <row r="17" spans="1:13" x14ac:dyDescent="0.25">
      <c r="A17" s="93" t="s">
        <v>16</v>
      </c>
      <c r="B17" s="99">
        <v>72148.314380185664</v>
      </c>
      <c r="C17" s="99">
        <v>67467.368185380052</v>
      </c>
      <c r="E17" s="89"/>
      <c r="F17" s="89"/>
      <c r="G17" s="89"/>
      <c r="H17" s="89"/>
      <c r="I17" s="89"/>
      <c r="J17" s="89"/>
      <c r="K17" s="89"/>
      <c r="L17" s="89"/>
      <c r="M17" s="89"/>
    </row>
    <row r="18" spans="1:13" x14ac:dyDescent="0.2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pans="1:13" x14ac:dyDescent="0.2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pans="1:13" x14ac:dyDescent="0.2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</row>
    <row r="21" spans="1:13" x14ac:dyDescent="0.2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</row>
    <row r="22" spans="1:13" x14ac:dyDescent="0.25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</row>
    <row r="23" spans="1:13" x14ac:dyDescent="0.25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sqref="A1:XFD1"/>
    </sheetView>
  </sheetViews>
  <sheetFormatPr baseColWidth="10" defaultRowHeight="15" x14ac:dyDescent="0.25"/>
  <cols>
    <col min="1" max="1" width="21.5703125" customWidth="1"/>
  </cols>
  <sheetData>
    <row r="1" spans="1:3" s="72" customFormat="1" ht="12.75" x14ac:dyDescent="0.2">
      <c r="A1" s="72" t="s">
        <v>132</v>
      </c>
    </row>
    <row r="3" spans="1:3" ht="45" x14ac:dyDescent="0.25">
      <c r="A3" s="294"/>
      <c r="B3" s="111" t="s">
        <v>129</v>
      </c>
      <c r="C3" s="110" t="s">
        <v>268</v>
      </c>
    </row>
    <row r="4" spans="1:3" x14ac:dyDescent="0.25">
      <c r="A4" s="294"/>
      <c r="B4" s="111">
        <v>2016</v>
      </c>
      <c r="C4" s="110">
        <v>2017</v>
      </c>
    </row>
    <row r="5" spans="1:3" x14ac:dyDescent="0.25">
      <c r="A5" s="294" t="s">
        <v>31</v>
      </c>
      <c r="B5" s="99">
        <v>1030.1681764181765</v>
      </c>
      <c r="C5" s="99">
        <v>1287.4736842105262</v>
      </c>
    </row>
    <row r="6" spans="1:3" x14ac:dyDescent="0.25">
      <c r="A6" s="294" t="s">
        <v>37</v>
      </c>
      <c r="B6" s="99">
        <v>25662.126859716864</v>
      </c>
      <c r="C6" s="99">
        <v>8547.5666666666675</v>
      </c>
    </row>
    <row r="7" spans="1:3" x14ac:dyDescent="0.25">
      <c r="A7" s="294" t="s">
        <v>32</v>
      </c>
      <c r="B7" s="99">
        <v>11493.836333655083</v>
      </c>
      <c r="C7" s="99">
        <v>11303.883177570093</v>
      </c>
    </row>
    <row r="8" spans="1:3" x14ac:dyDescent="0.25">
      <c r="A8" s="112" t="s">
        <v>130</v>
      </c>
      <c r="B8" s="99">
        <v>20866.290442915448</v>
      </c>
      <c r="C8" s="99">
        <v>20857.441176470587</v>
      </c>
    </row>
    <row r="9" spans="1:3" x14ac:dyDescent="0.25">
      <c r="A9" s="112" t="s">
        <v>267</v>
      </c>
      <c r="B9" s="99">
        <v>35613.277298727298</v>
      </c>
      <c r="C9" s="99">
        <v>21617.222707423582</v>
      </c>
    </row>
    <row r="10" spans="1:3" x14ac:dyDescent="0.25">
      <c r="A10" s="112" t="s">
        <v>30</v>
      </c>
      <c r="B10" s="99">
        <v>23874.465465695888</v>
      </c>
      <c r="C10" s="99">
        <v>22417.651428571429</v>
      </c>
    </row>
    <row r="11" spans="1:3" x14ac:dyDescent="0.25">
      <c r="A11" s="112" t="s">
        <v>33</v>
      </c>
      <c r="B11" s="99">
        <v>21320.668006669006</v>
      </c>
      <c r="C11" s="99">
        <v>24015.907894736843</v>
      </c>
    </row>
    <row r="12" spans="1:3" x14ac:dyDescent="0.25">
      <c r="A12" s="112" t="s">
        <v>29</v>
      </c>
      <c r="B12" s="99">
        <v>39628.773552123552</v>
      </c>
      <c r="C12" s="99">
        <v>27450.6</v>
      </c>
    </row>
    <row r="13" spans="1:3" x14ac:dyDescent="0.25">
      <c r="A13" s="112" t="s">
        <v>131</v>
      </c>
      <c r="B13" s="99">
        <v>22031.188726919336</v>
      </c>
      <c r="C13" s="99">
        <v>33850.583892617447</v>
      </c>
    </row>
    <row r="14" spans="1:3" x14ac:dyDescent="0.25">
      <c r="A14" s="93" t="s">
        <v>36</v>
      </c>
      <c r="B14" s="99">
        <v>104196.40905001374</v>
      </c>
      <c r="C14" s="99">
        <v>64916.282970550579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XFD1"/>
    </sheetView>
  </sheetViews>
  <sheetFormatPr baseColWidth="10" defaultRowHeight="15" x14ac:dyDescent="0.25"/>
  <cols>
    <col min="6" max="6" width="24.7109375" customWidth="1"/>
  </cols>
  <sheetData>
    <row r="1" spans="1:6" s="72" customFormat="1" ht="12.75" x14ac:dyDescent="0.2">
      <c r="A1" s="72" t="s">
        <v>96</v>
      </c>
    </row>
    <row r="2" spans="1:6" s="292" customFormat="1" ht="15.75" thickBot="1" x14ac:dyDescent="0.3"/>
    <row r="3" spans="1:6" ht="15.75" thickBot="1" x14ac:dyDescent="0.3">
      <c r="A3" s="46"/>
      <c r="B3" s="25" t="s">
        <v>5</v>
      </c>
      <c r="C3" s="25" t="s">
        <v>6</v>
      </c>
      <c r="D3" s="25" t="s">
        <v>7</v>
      </c>
      <c r="E3" s="25" t="s">
        <v>4</v>
      </c>
      <c r="F3" s="25" t="s">
        <v>40</v>
      </c>
    </row>
    <row r="4" spans="1:6" ht="15.75" thickBot="1" x14ac:dyDescent="0.3">
      <c r="A4" s="14" t="s">
        <v>41</v>
      </c>
      <c r="B4" s="30">
        <v>959025791</v>
      </c>
      <c r="C4" s="30">
        <v>107678939</v>
      </c>
      <c r="D4" s="30">
        <v>294865064</v>
      </c>
      <c r="E4" s="30">
        <v>1361569795</v>
      </c>
      <c r="F4" s="18">
        <v>0.84</v>
      </c>
    </row>
    <row r="5" spans="1:6" ht="15.75" thickBot="1" x14ac:dyDescent="0.3">
      <c r="A5" s="14" t="s">
        <v>42</v>
      </c>
      <c r="B5" s="30">
        <v>69218476</v>
      </c>
      <c r="C5" s="30">
        <v>7289558</v>
      </c>
      <c r="D5" s="30">
        <v>12018545</v>
      </c>
      <c r="E5" s="30">
        <v>88526579</v>
      </c>
      <c r="F5" s="18">
        <v>0.05</v>
      </c>
    </row>
    <row r="6" spans="1:6" ht="15.75" thickBot="1" x14ac:dyDescent="0.3">
      <c r="A6" s="14" t="s">
        <v>43</v>
      </c>
      <c r="B6" s="30">
        <v>63526543</v>
      </c>
      <c r="C6" s="30">
        <v>6838352</v>
      </c>
      <c r="D6" s="30">
        <v>17110957</v>
      </c>
      <c r="E6" s="30">
        <v>87475853</v>
      </c>
      <c r="F6" s="18">
        <v>0.05</v>
      </c>
    </row>
    <row r="7" spans="1:6" ht="15.75" thickBot="1" x14ac:dyDescent="0.3">
      <c r="A7" s="14" t="s">
        <v>44</v>
      </c>
      <c r="B7" s="30">
        <v>37312970</v>
      </c>
      <c r="C7" s="30">
        <v>2108467</v>
      </c>
      <c r="D7" s="30">
        <v>1611691</v>
      </c>
      <c r="E7" s="30">
        <v>41033128</v>
      </c>
      <c r="F7" s="18">
        <v>0.03</v>
      </c>
    </row>
    <row r="8" spans="1:6" ht="15.75" thickBot="1" x14ac:dyDescent="0.3">
      <c r="A8" s="14" t="s">
        <v>45</v>
      </c>
      <c r="B8" s="30">
        <v>18726346</v>
      </c>
      <c r="C8" s="30">
        <v>2024557</v>
      </c>
      <c r="D8" s="30">
        <v>17702794</v>
      </c>
      <c r="E8" s="30">
        <v>38453697</v>
      </c>
      <c r="F8" s="18">
        <v>0.02</v>
      </c>
    </row>
    <row r="9" spans="1:6" ht="15.75" thickBot="1" x14ac:dyDescent="0.3">
      <c r="A9" s="21" t="s">
        <v>4</v>
      </c>
      <c r="B9" s="41">
        <v>1147810126</v>
      </c>
      <c r="C9" s="41">
        <v>125939873</v>
      </c>
      <c r="D9" s="41">
        <v>343309053</v>
      </c>
      <c r="E9" s="41">
        <v>1617059052</v>
      </c>
      <c r="F9" s="19">
        <v>1</v>
      </c>
    </row>
    <row r="21" spans="7:7" x14ac:dyDescent="0.25">
      <c r="G21" s="76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15"/>
  <sheetViews>
    <sheetView workbookViewId="0">
      <selection activeCell="E9" sqref="E9"/>
    </sheetView>
  </sheetViews>
  <sheetFormatPr baseColWidth="10" defaultRowHeight="15" x14ac:dyDescent="0.25"/>
  <cols>
    <col min="1" max="1" width="29.85546875" customWidth="1"/>
  </cols>
  <sheetData>
    <row r="1" spans="1:3" x14ac:dyDescent="0.25">
      <c r="A1" s="72" t="s">
        <v>97</v>
      </c>
      <c r="B1" s="59"/>
    </row>
    <row r="2" spans="1:3" s="292" customFormat="1" x14ac:dyDescent="0.25">
      <c r="A2" s="72"/>
      <c r="B2" s="59"/>
    </row>
    <row r="3" spans="1:3" x14ac:dyDescent="0.25">
      <c r="A3" s="301" t="s">
        <v>243</v>
      </c>
      <c r="B3" s="60">
        <v>6.3274532003568487E-2</v>
      </c>
    </row>
    <row r="4" spans="1:3" x14ac:dyDescent="0.25">
      <c r="A4" s="61" t="s">
        <v>25</v>
      </c>
      <c r="B4" s="60">
        <v>7.3166079632654937E-2</v>
      </c>
    </row>
    <row r="5" spans="1:3" x14ac:dyDescent="0.25">
      <c r="A5" s="61" t="s">
        <v>24</v>
      </c>
      <c r="B5" s="60">
        <v>7.58280811313055E-2</v>
      </c>
    </row>
    <row r="6" spans="1:3" x14ac:dyDescent="0.25">
      <c r="A6" s="61" t="s">
        <v>16</v>
      </c>
      <c r="B6" s="60">
        <v>7.6178464819222816E-2</v>
      </c>
    </row>
    <row r="7" spans="1:3" x14ac:dyDescent="0.25">
      <c r="A7" s="301" t="s">
        <v>244</v>
      </c>
      <c r="B7" s="60">
        <v>7.6225729923407884E-2</v>
      </c>
    </row>
    <row r="8" spans="1:3" x14ac:dyDescent="0.25">
      <c r="A8" s="61" t="s">
        <v>18</v>
      </c>
      <c r="B8" s="60">
        <v>7.6531009298820049E-2</v>
      </c>
    </row>
    <row r="9" spans="1:3" x14ac:dyDescent="0.25">
      <c r="A9" s="61" t="s">
        <v>26</v>
      </c>
      <c r="B9" s="60">
        <v>7.6818547742186827E-2</v>
      </c>
    </row>
    <row r="10" spans="1:3" x14ac:dyDescent="0.25">
      <c r="A10" s="332" t="s">
        <v>27</v>
      </c>
      <c r="B10" s="60">
        <v>7.6999999999999999E-2</v>
      </c>
    </row>
    <row r="11" spans="1:3" x14ac:dyDescent="0.25">
      <c r="A11" s="61" t="s">
        <v>17</v>
      </c>
      <c r="B11" s="60">
        <v>7.7700958068212089E-2</v>
      </c>
    </row>
    <row r="12" spans="1:3" x14ac:dyDescent="0.25">
      <c r="A12" s="61" t="s">
        <v>20</v>
      </c>
      <c r="B12" s="60">
        <v>7.8139969353321681E-2</v>
      </c>
      <c r="C12" s="422"/>
    </row>
    <row r="13" spans="1:3" x14ac:dyDescent="0.25">
      <c r="A13" s="61" t="s">
        <v>15</v>
      </c>
      <c r="B13" s="60">
        <v>8.5349734331097812E-2</v>
      </c>
    </row>
    <row r="14" spans="1:3" x14ac:dyDescent="0.25">
      <c r="A14" s="61" t="s">
        <v>19</v>
      </c>
      <c r="B14" s="60">
        <v>8.8695662388247332E-2</v>
      </c>
    </row>
    <row r="15" spans="1:3" x14ac:dyDescent="0.25">
      <c r="A15" s="61" t="s">
        <v>23</v>
      </c>
      <c r="B15" s="60">
        <v>9.9387500605598436E-2</v>
      </c>
    </row>
  </sheetData>
  <sortState ref="A2:B14">
    <sortCondition ref="B2:B14"/>
  </sortState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18"/>
  <sheetViews>
    <sheetView workbookViewId="0">
      <selection activeCell="E16" sqref="E16"/>
    </sheetView>
  </sheetViews>
  <sheetFormatPr baseColWidth="10" defaultRowHeight="15" x14ac:dyDescent="0.25"/>
  <cols>
    <col min="1" max="1" width="30.5703125" customWidth="1"/>
  </cols>
  <sheetData>
    <row r="1" spans="1:16" s="72" customFormat="1" ht="12.75" x14ac:dyDescent="0.2">
      <c r="A1" s="72" t="s">
        <v>98</v>
      </c>
      <c r="B1" s="466"/>
      <c r="H1" s="457"/>
      <c r="I1" s="457"/>
      <c r="J1" s="461"/>
      <c r="K1" s="457"/>
      <c r="L1" s="457"/>
      <c r="M1" s="457"/>
      <c r="N1" s="457"/>
      <c r="O1" s="457"/>
    </row>
    <row r="2" spans="1:16" s="292" customFormat="1" x14ac:dyDescent="0.25">
      <c r="B2" s="11"/>
      <c r="H2" s="303"/>
      <c r="I2" s="303"/>
      <c r="J2" s="304"/>
      <c r="K2" s="303"/>
      <c r="L2" s="303"/>
      <c r="M2" s="303"/>
      <c r="N2" s="303"/>
      <c r="O2" s="303"/>
    </row>
    <row r="3" spans="1:16" x14ac:dyDescent="0.25">
      <c r="A3" s="341" t="s">
        <v>243</v>
      </c>
      <c r="B3" s="268">
        <v>57186.273439808821</v>
      </c>
      <c r="H3" s="303"/>
      <c r="I3" s="305"/>
      <c r="J3" s="306"/>
      <c r="K3" s="303"/>
      <c r="L3" s="303"/>
      <c r="M3" s="307"/>
      <c r="N3" s="308"/>
      <c r="O3" s="308"/>
      <c r="P3" s="292"/>
    </row>
    <row r="4" spans="1:16" x14ac:dyDescent="0.25">
      <c r="A4" s="79" t="s">
        <v>16</v>
      </c>
      <c r="B4" s="268">
        <v>68036.488641293501</v>
      </c>
      <c r="H4" s="303"/>
      <c r="I4" s="305"/>
      <c r="J4" s="306"/>
      <c r="K4" s="303"/>
      <c r="L4" s="303"/>
      <c r="M4" s="309"/>
      <c r="N4" s="310"/>
      <c r="O4" s="311"/>
      <c r="P4" s="292"/>
    </row>
    <row r="5" spans="1:16" x14ac:dyDescent="0.25">
      <c r="A5" s="341" t="s">
        <v>244</v>
      </c>
      <c r="B5" s="268">
        <v>69965.200374657274</v>
      </c>
      <c r="H5" s="303"/>
      <c r="I5" s="305"/>
      <c r="J5" s="306"/>
      <c r="K5" s="303"/>
      <c r="L5" s="303"/>
      <c r="M5" s="309"/>
      <c r="N5" s="310"/>
      <c r="O5" s="311"/>
      <c r="P5" s="292"/>
    </row>
    <row r="6" spans="1:16" x14ac:dyDescent="0.25">
      <c r="A6" s="79" t="s">
        <v>24</v>
      </c>
      <c r="B6" s="268">
        <v>69995.369779197994</v>
      </c>
      <c r="H6" s="303"/>
      <c r="I6" s="305"/>
      <c r="J6" s="306"/>
      <c r="K6" s="303"/>
      <c r="L6" s="303"/>
      <c r="M6" s="309"/>
      <c r="N6" s="310"/>
      <c r="O6" s="311"/>
      <c r="P6" s="292"/>
    </row>
    <row r="7" spans="1:16" x14ac:dyDescent="0.25">
      <c r="A7" s="79" t="s">
        <v>26</v>
      </c>
      <c r="B7" s="268">
        <v>70267.999856871014</v>
      </c>
      <c r="H7" s="303"/>
      <c r="I7" s="305"/>
      <c r="J7" s="306"/>
      <c r="K7" s="303"/>
      <c r="L7" s="303"/>
      <c r="M7" s="309"/>
      <c r="N7" s="310"/>
      <c r="O7" s="311"/>
      <c r="P7" s="292"/>
    </row>
    <row r="8" spans="1:16" x14ac:dyDescent="0.25">
      <c r="A8" s="79" t="s">
        <v>25</v>
      </c>
      <c r="B8" s="268">
        <v>70653.706288919217</v>
      </c>
      <c r="H8" s="303"/>
      <c r="I8" s="305"/>
      <c r="J8" s="306"/>
      <c r="K8" s="303"/>
      <c r="L8" s="303"/>
      <c r="M8" s="309"/>
      <c r="N8" s="310"/>
      <c r="O8" s="311"/>
      <c r="P8" s="292"/>
    </row>
    <row r="9" spans="1:16" x14ac:dyDescent="0.25">
      <c r="A9" s="79" t="s">
        <v>17</v>
      </c>
      <c r="B9" s="268">
        <v>71392.021380342558</v>
      </c>
      <c r="H9" s="303"/>
      <c r="I9" s="305"/>
      <c r="J9" s="306"/>
      <c r="K9" s="303"/>
      <c r="L9" s="303"/>
      <c r="M9" s="309"/>
      <c r="N9" s="310"/>
      <c r="O9" s="311"/>
      <c r="P9" s="292"/>
    </row>
    <row r="10" spans="1:16" x14ac:dyDescent="0.25">
      <c r="A10" s="79" t="s">
        <v>18</v>
      </c>
      <c r="B10" s="268">
        <v>71995.772318522912</v>
      </c>
      <c r="H10" s="303"/>
      <c r="I10" s="305"/>
      <c r="J10" s="306"/>
      <c r="K10" s="303"/>
      <c r="L10" s="303"/>
      <c r="M10" s="309"/>
      <c r="N10" s="310"/>
      <c r="O10" s="311"/>
      <c r="P10" s="292"/>
    </row>
    <row r="11" spans="1:16" x14ac:dyDescent="0.25">
      <c r="A11" s="333" t="s">
        <v>27</v>
      </c>
      <c r="B11" s="268">
        <v>72536.06145075793</v>
      </c>
      <c r="H11" s="303"/>
      <c r="I11" s="305"/>
      <c r="J11" s="312"/>
      <c r="K11" s="303"/>
      <c r="L11" s="303"/>
      <c r="M11" s="309"/>
      <c r="N11" s="310"/>
      <c r="O11" s="311"/>
      <c r="P11" s="292"/>
    </row>
    <row r="12" spans="1:16" x14ac:dyDescent="0.25">
      <c r="A12" s="79" t="s">
        <v>20</v>
      </c>
      <c r="B12" s="268">
        <v>78078.866779727919</v>
      </c>
      <c r="H12" s="303"/>
      <c r="I12" s="305"/>
      <c r="J12" s="306"/>
      <c r="K12" s="303"/>
      <c r="L12" s="303"/>
      <c r="M12" s="309"/>
      <c r="N12" s="310"/>
      <c r="O12" s="311"/>
      <c r="P12" s="292"/>
    </row>
    <row r="13" spans="1:16" x14ac:dyDescent="0.25">
      <c r="A13" s="79" t="s">
        <v>15</v>
      </c>
      <c r="B13" s="268">
        <v>78565.192653977836</v>
      </c>
      <c r="H13" s="303"/>
      <c r="I13" s="305"/>
      <c r="J13" s="306"/>
      <c r="K13" s="303"/>
      <c r="L13" s="303"/>
      <c r="M13" s="309"/>
      <c r="N13" s="310"/>
      <c r="O13" s="311"/>
      <c r="P13" s="292"/>
    </row>
    <row r="14" spans="1:16" x14ac:dyDescent="0.25">
      <c r="A14" s="79" t="s">
        <v>19</v>
      </c>
      <c r="B14" s="268">
        <v>79493.596350696796</v>
      </c>
      <c r="H14" s="303"/>
      <c r="I14" s="305"/>
      <c r="J14" s="306"/>
      <c r="K14" s="303"/>
      <c r="L14" s="303"/>
      <c r="M14" s="309"/>
      <c r="N14" s="310"/>
      <c r="O14" s="311"/>
      <c r="P14" s="292"/>
    </row>
    <row r="15" spans="1:16" x14ac:dyDescent="0.25">
      <c r="A15" s="79" t="s">
        <v>23</v>
      </c>
      <c r="B15" s="291">
        <v>92622.975507744006</v>
      </c>
      <c r="F15" s="17"/>
      <c r="H15" s="303"/>
      <c r="I15" s="305"/>
      <c r="J15" s="306"/>
      <c r="K15" s="303"/>
      <c r="L15" s="303"/>
      <c r="M15" s="309"/>
      <c r="N15" s="310"/>
      <c r="O15" s="311"/>
      <c r="P15" s="292"/>
    </row>
    <row r="16" spans="1:16" x14ac:dyDescent="0.25">
      <c r="B16" s="104"/>
      <c r="H16" s="303"/>
      <c r="I16" s="303"/>
      <c r="J16" s="303"/>
      <c r="K16" s="303"/>
      <c r="L16" s="303"/>
      <c r="M16" s="307"/>
      <c r="N16" s="313"/>
      <c r="O16" s="314"/>
      <c r="P16" s="292"/>
    </row>
    <row r="17" spans="8:15" x14ac:dyDescent="0.25">
      <c r="H17" s="303"/>
      <c r="I17" s="303"/>
      <c r="J17" s="303"/>
      <c r="K17" s="303"/>
      <c r="L17" s="303"/>
      <c r="M17" s="303"/>
      <c r="N17" s="303"/>
      <c r="O17" s="303"/>
    </row>
    <row r="18" spans="8:15" x14ac:dyDescent="0.25">
      <c r="J18" s="276"/>
    </row>
  </sheetData>
  <sortState ref="A2:B14">
    <sortCondition ref="B2:B14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B37" sqref="B37"/>
    </sheetView>
  </sheetViews>
  <sheetFormatPr baseColWidth="10" defaultColWidth="9.140625" defaultRowHeight="15" x14ac:dyDescent="0.25"/>
  <cols>
    <col min="16" max="16" width="9.28515625" bestFit="1" customWidth="1"/>
    <col min="17" max="17" width="9.85546875" bestFit="1" customWidth="1"/>
    <col min="18" max="18" width="9.28515625" bestFit="1" customWidth="1"/>
    <col min="19" max="19" width="9.85546875" bestFit="1" customWidth="1"/>
  </cols>
  <sheetData>
    <row r="1" spans="1:13" s="89" customFormat="1" x14ac:dyDescent="0.25">
      <c r="A1" s="72" t="s">
        <v>264</v>
      </c>
    </row>
    <row r="2" spans="1:13" s="292" customFormat="1" x14ac:dyDescent="0.25">
      <c r="A2" s="72"/>
    </row>
    <row r="3" spans="1:13" x14ac:dyDescent="0.25">
      <c r="A3" s="32"/>
      <c r="B3" s="33">
        <v>2008</v>
      </c>
      <c r="C3" s="33">
        <v>2009</v>
      </c>
      <c r="D3" s="33">
        <v>2010</v>
      </c>
      <c r="E3" s="33">
        <v>2011</v>
      </c>
      <c r="F3" s="33">
        <v>2012</v>
      </c>
      <c r="G3" s="33">
        <v>2013</v>
      </c>
      <c r="H3" s="33">
        <v>2014</v>
      </c>
      <c r="I3" s="33">
        <v>2015</v>
      </c>
      <c r="J3" s="33">
        <v>2016</v>
      </c>
      <c r="K3" s="33">
        <v>2017</v>
      </c>
    </row>
    <row r="4" spans="1:13" x14ac:dyDescent="0.25">
      <c r="A4" s="34" t="s">
        <v>5</v>
      </c>
      <c r="B4" s="35">
        <v>9139.38477577097</v>
      </c>
      <c r="C4" s="35">
        <v>9657.2391820577104</v>
      </c>
      <c r="D4" s="35">
        <v>10121.941699112045</v>
      </c>
      <c r="E4" s="35">
        <v>10286.858554180297</v>
      </c>
      <c r="F4" s="35">
        <v>10599.090221046512</v>
      </c>
      <c r="G4" s="35">
        <v>10976.525979472561</v>
      </c>
      <c r="H4" s="35">
        <v>11153.31264315891</v>
      </c>
      <c r="I4" s="35">
        <v>10845.370560006177</v>
      </c>
      <c r="J4" s="35">
        <v>10794.379956489762</v>
      </c>
      <c r="K4" s="36">
        <v>11560.889337320075</v>
      </c>
      <c r="L4" s="17"/>
    </row>
    <row r="5" spans="1:13" x14ac:dyDescent="0.25">
      <c r="A5" s="34" t="s">
        <v>6</v>
      </c>
      <c r="B5" s="35">
        <v>922.01931897862016</v>
      </c>
      <c r="C5" s="35">
        <v>935.77112332567583</v>
      </c>
      <c r="D5" s="35">
        <v>1033.6677611937046</v>
      </c>
      <c r="E5" s="35">
        <v>1122.7435992322314</v>
      </c>
      <c r="F5" s="35">
        <v>1122.9516133870234</v>
      </c>
      <c r="G5" s="35">
        <v>1219.0747294093517</v>
      </c>
      <c r="H5" s="35">
        <v>1284.2673551499331</v>
      </c>
      <c r="I5" s="35">
        <v>1329.9746143039504</v>
      </c>
      <c r="J5" s="35">
        <v>1529.1753175458412</v>
      </c>
      <c r="K5" s="36">
        <v>1478.6482054699982</v>
      </c>
      <c r="L5" s="17"/>
    </row>
    <row r="6" spans="1:13" x14ac:dyDescent="0.25">
      <c r="A6" s="34" t="s">
        <v>7</v>
      </c>
      <c r="B6" s="35">
        <v>1643.3559774038774</v>
      </c>
      <c r="C6" s="35">
        <v>1631.7609383711133</v>
      </c>
      <c r="D6" s="35">
        <v>1738.5143482335698</v>
      </c>
      <c r="E6" s="35">
        <v>2000.0993297353205</v>
      </c>
      <c r="F6" s="35">
        <v>2105.3655174174492</v>
      </c>
      <c r="G6" s="35">
        <v>2261.3908181803881</v>
      </c>
      <c r="H6" s="35">
        <v>2314.157009600689</v>
      </c>
      <c r="I6" s="35">
        <v>2618.3013301016717</v>
      </c>
      <c r="J6" s="35">
        <v>2887.5484222816922</v>
      </c>
      <c r="K6" s="36">
        <v>3134.5633200799989</v>
      </c>
      <c r="L6" s="17"/>
    </row>
    <row r="7" spans="1:13" x14ac:dyDescent="0.25">
      <c r="B7" s="270">
        <f>SUM(B4:B6)</f>
        <v>11704.760072153467</v>
      </c>
      <c r="J7" s="270"/>
      <c r="K7" s="270"/>
    </row>
    <row r="8" spans="1:13" x14ac:dyDescent="0.25">
      <c r="J8" s="295"/>
      <c r="M8" s="101"/>
    </row>
    <row r="9" spans="1:13" x14ac:dyDescent="0.25">
      <c r="M9" s="101"/>
    </row>
    <row r="19" spans="16:19" x14ac:dyDescent="0.25">
      <c r="P19" s="271"/>
      <c r="Q19" s="271"/>
      <c r="R19" s="271"/>
      <c r="S19" s="271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2"/>
  <sheetViews>
    <sheetView workbookViewId="0">
      <selection activeCell="A39" sqref="A39"/>
    </sheetView>
  </sheetViews>
  <sheetFormatPr baseColWidth="10" defaultRowHeight="15" x14ac:dyDescent="0.25"/>
  <cols>
    <col min="1" max="1" width="28.7109375" customWidth="1"/>
  </cols>
  <sheetData>
    <row r="1" spans="1:8" s="455" customFormat="1" ht="12.75" x14ac:dyDescent="0.2">
      <c r="A1" s="464" t="s">
        <v>99</v>
      </c>
      <c r="B1" s="465"/>
    </row>
    <row r="2" spans="1:8" s="455" customFormat="1" ht="12.75" x14ac:dyDescent="0.2">
      <c r="A2" s="464"/>
      <c r="B2" s="465"/>
    </row>
    <row r="3" spans="1:8" x14ac:dyDescent="0.25">
      <c r="A3" s="423" t="s">
        <v>37</v>
      </c>
      <c r="B3" s="424">
        <v>1.3601476551041334E-2</v>
      </c>
    </row>
    <row r="4" spans="1:8" x14ac:dyDescent="0.25">
      <c r="A4" s="425" t="s">
        <v>35</v>
      </c>
      <c r="B4" s="424">
        <v>4.8827790827816096E-2</v>
      </c>
      <c r="H4" s="303"/>
    </row>
    <row r="5" spans="1:8" x14ac:dyDescent="0.25">
      <c r="A5" s="423" t="s">
        <v>36</v>
      </c>
      <c r="B5" s="424">
        <v>5.3693922813927486E-2</v>
      </c>
      <c r="H5" s="315"/>
    </row>
    <row r="6" spans="1:8" x14ac:dyDescent="0.25">
      <c r="A6" s="423" t="s">
        <v>33</v>
      </c>
      <c r="B6" s="424">
        <v>6.3452105226176114E-2</v>
      </c>
      <c r="H6" s="315"/>
    </row>
    <row r="7" spans="1:8" x14ac:dyDescent="0.25">
      <c r="A7" s="423" t="s">
        <v>31</v>
      </c>
      <c r="B7" s="424">
        <v>6.8178851486743214E-2</v>
      </c>
      <c r="H7" s="303"/>
    </row>
    <row r="8" spans="1:8" x14ac:dyDescent="0.25">
      <c r="A8" s="423" t="s">
        <v>29</v>
      </c>
      <c r="B8" s="424">
        <v>8.1667748346974461E-2</v>
      </c>
      <c r="H8" s="303"/>
    </row>
    <row r="9" spans="1:8" x14ac:dyDescent="0.25">
      <c r="A9" s="425" t="s">
        <v>30</v>
      </c>
      <c r="B9" s="424">
        <v>8.2492589389878579E-2</v>
      </c>
      <c r="H9" s="303"/>
    </row>
    <row r="10" spans="1:8" x14ac:dyDescent="0.25">
      <c r="A10" s="425" t="s">
        <v>38</v>
      </c>
      <c r="B10" s="424">
        <v>0.10254239555816475</v>
      </c>
      <c r="H10" s="303"/>
    </row>
    <row r="11" spans="1:8" ht="15.75" x14ac:dyDescent="0.25">
      <c r="A11" s="425" t="s">
        <v>267</v>
      </c>
      <c r="B11" s="424">
        <v>0.14618127101139586</v>
      </c>
      <c r="H11" s="316"/>
    </row>
    <row r="12" spans="1:8" x14ac:dyDescent="0.25">
      <c r="A12" s="423" t="s">
        <v>32</v>
      </c>
      <c r="B12" s="424">
        <v>0.16493874841802567</v>
      </c>
      <c r="H12" s="315"/>
    </row>
    <row r="13" spans="1:8" x14ac:dyDescent="0.25">
      <c r="H13" s="315"/>
    </row>
    <row r="14" spans="1:8" x14ac:dyDescent="0.25">
      <c r="H14" s="303"/>
    </row>
    <row r="15" spans="1:8" x14ac:dyDescent="0.25">
      <c r="H15" s="303"/>
    </row>
    <row r="22" spans="6:6" x14ac:dyDescent="0.25">
      <c r="F22" s="76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sqref="A1:XFD1"/>
    </sheetView>
  </sheetViews>
  <sheetFormatPr baseColWidth="10" defaultRowHeight="15" x14ac:dyDescent="0.25"/>
  <cols>
    <col min="1" max="1" width="25.85546875" customWidth="1"/>
    <col min="6" max="6" width="14.28515625" customWidth="1"/>
  </cols>
  <sheetData>
    <row r="1" spans="1:6" s="455" customFormat="1" ht="12.75" x14ac:dyDescent="0.2">
      <c r="A1" s="72" t="s">
        <v>100</v>
      </c>
    </row>
    <row r="2" spans="1:6" s="292" customFormat="1" ht="15.75" thickBot="1" x14ac:dyDescent="0.3">
      <c r="A2" s="432"/>
    </row>
    <row r="3" spans="1:6" ht="26.25" thickBot="1" x14ac:dyDescent="0.3">
      <c r="A3" s="426"/>
      <c r="B3" s="427" t="s">
        <v>5</v>
      </c>
      <c r="C3" s="427" t="s">
        <v>6</v>
      </c>
      <c r="D3" s="427" t="s">
        <v>7</v>
      </c>
      <c r="E3" s="427" t="s">
        <v>4</v>
      </c>
      <c r="F3" s="433" t="s">
        <v>101</v>
      </c>
    </row>
    <row r="4" spans="1:6" ht="15.75" thickBot="1" x14ac:dyDescent="0.3">
      <c r="A4" s="428" t="s">
        <v>59</v>
      </c>
      <c r="B4" s="429">
        <v>335</v>
      </c>
      <c r="C4" s="429">
        <v>91</v>
      </c>
      <c r="D4" s="429">
        <v>464</v>
      </c>
      <c r="E4" s="429">
        <v>890</v>
      </c>
      <c r="F4" s="430">
        <v>0.46</v>
      </c>
    </row>
    <row r="5" spans="1:6" ht="15.75" thickBot="1" x14ac:dyDescent="0.3">
      <c r="A5" s="428" t="s">
        <v>250</v>
      </c>
      <c r="B5" s="429">
        <v>338</v>
      </c>
      <c r="C5" s="429">
        <v>33</v>
      </c>
      <c r="D5" s="429">
        <v>165</v>
      </c>
      <c r="E5" s="429">
        <v>536</v>
      </c>
      <c r="F5" s="430">
        <v>0.28000000000000003</v>
      </c>
    </row>
    <row r="6" spans="1:6" ht="15.75" thickBot="1" x14ac:dyDescent="0.3">
      <c r="A6" s="428" t="s">
        <v>251</v>
      </c>
      <c r="B6" s="429">
        <v>145</v>
      </c>
      <c r="C6" s="429">
        <v>17</v>
      </c>
      <c r="D6" s="429">
        <v>77</v>
      </c>
      <c r="E6" s="429">
        <v>240</v>
      </c>
      <c r="F6" s="430">
        <v>0.12</v>
      </c>
    </row>
    <row r="7" spans="1:6" ht="15.75" thickBot="1" x14ac:dyDescent="0.3">
      <c r="A7" s="428" t="s">
        <v>44</v>
      </c>
      <c r="B7" s="429">
        <v>45</v>
      </c>
      <c r="C7" s="429">
        <v>7</v>
      </c>
      <c r="D7" s="429">
        <v>52</v>
      </c>
      <c r="E7" s="429">
        <v>105</v>
      </c>
      <c r="F7" s="430">
        <v>0.05</v>
      </c>
    </row>
    <row r="8" spans="1:6" ht="15.75" thickBot="1" x14ac:dyDescent="0.3">
      <c r="A8" s="428" t="s">
        <v>252</v>
      </c>
      <c r="B8" s="429">
        <v>79</v>
      </c>
      <c r="C8" s="429">
        <v>6</v>
      </c>
      <c r="D8" s="429">
        <v>17</v>
      </c>
      <c r="E8" s="429">
        <v>103</v>
      </c>
      <c r="F8" s="430">
        <v>0.05</v>
      </c>
    </row>
    <row r="9" spans="1:6" ht="15.75" thickBot="1" x14ac:dyDescent="0.3">
      <c r="A9" s="428" t="s">
        <v>253</v>
      </c>
      <c r="B9" s="429">
        <v>27</v>
      </c>
      <c r="C9" s="429">
        <v>16</v>
      </c>
      <c r="D9" s="429">
        <v>13</v>
      </c>
      <c r="E9" s="429">
        <v>56</v>
      </c>
      <c r="F9" s="430">
        <v>0.03</v>
      </c>
    </row>
    <row r="10" spans="1:6" ht="15.75" thickBot="1" x14ac:dyDescent="0.3">
      <c r="A10" s="428" t="s">
        <v>254</v>
      </c>
      <c r="B10" s="429">
        <v>2</v>
      </c>
      <c r="C10" s="429">
        <v>1</v>
      </c>
      <c r="D10" s="429">
        <v>6</v>
      </c>
      <c r="E10" s="429">
        <v>9</v>
      </c>
      <c r="F10" s="430">
        <v>0</v>
      </c>
    </row>
    <row r="11" spans="1:6" ht="15.75" thickBot="1" x14ac:dyDescent="0.3">
      <c r="A11" s="428" t="s">
        <v>255</v>
      </c>
      <c r="B11" s="429">
        <v>0</v>
      </c>
      <c r="C11" s="429">
        <v>0</v>
      </c>
      <c r="D11" s="429">
        <v>-3</v>
      </c>
      <c r="E11" s="429">
        <v>-3</v>
      </c>
      <c r="F11" s="430">
        <v>0</v>
      </c>
    </row>
    <row r="12" spans="1:6" ht="15.75" thickBot="1" x14ac:dyDescent="0.3">
      <c r="A12" s="428" t="s">
        <v>102</v>
      </c>
      <c r="B12" s="429">
        <v>972</v>
      </c>
      <c r="C12" s="429">
        <v>172</v>
      </c>
      <c r="D12" s="429">
        <v>792</v>
      </c>
      <c r="E12" s="431">
        <v>1936</v>
      </c>
      <c r="F12" s="430">
        <v>1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18"/>
  <sheetViews>
    <sheetView workbookViewId="0">
      <selection sqref="A1:XFD1"/>
    </sheetView>
  </sheetViews>
  <sheetFormatPr baseColWidth="10" defaultRowHeight="15" x14ac:dyDescent="0.25"/>
  <cols>
    <col min="1" max="1" width="27.42578125" customWidth="1"/>
  </cols>
  <sheetData>
    <row r="1" spans="1:23" s="455" customFormat="1" ht="12.75" x14ac:dyDescent="0.2">
      <c r="A1" s="455" t="s">
        <v>103</v>
      </c>
      <c r="I1" s="456"/>
      <c r="J1" s="456"/>
      <c r="K1" s="456"/>
      <c r="L1" s="456"/>
      <c r="M1" s="456"/>
      <c r="N1" s="456"/>
      <c r="O1" s="456"/>
      <c r="P1" s="456"/>
      <c r="Q1" s="456"/>
    </row>
    <row r="2" spans="1:23" s="292" customFormat="1" x14ac:dyDescent="0.25">
      <c r="I2" s="303"/>
      <c r="J2" s="303"/>
      <c r="K2" s="303"/>
      <c r="L2" s="303"/>
      <c r="M2" s="303"/>
      <c r="N2" s="303"/>
      <c r="O2" s="303"/>
      <c r="P2" s="303"/>
      <c r="Q2" s="303"/>
    </row>
    <row r="3" spans="1:23" x14ac:dyDescent="0.25">
      <c r="A3" s="48"/>
      <c r="B3" s="74">
        <v>2016</v>
      </c>
      <c r="C3" s="74">
        <v>2017</v>
      </c>
      <c r="D3" s="317"/>
      <c r="I3" s="319"/>
      <c r="J3" s="272"/>
      <c r="K3" s="312"/>
      <c r="L3" s="303"/>
      <c r="M3" s="303"/>
      <c r="N3" s="303"/>
      <c r="O3" s="303"/>
      <c r="P3" s="303"/>
      <c r="Q3" s="303"/>
      <c r="U3" s="288" t="s">
        <v>247</v>
      </c>
    </row>
    <row r="4" spans="1:23" x14ac:dyDescent="0.25">
      <c r="A4" s="7" t="s">
        <v>15</v>
      </c>
      <c r="B4" s="48">
        <v>19750.380386773715</v>
      </c>
      <c r="C4" s="268">
        <v>18921.285618778522</v>
      </c>
      <c r="F4" s="103"/>
      <c r="I4" s="319"/>
      <c r="J4" s="272"/>
      <c r="K4" s="312"/>
      <c r="L4" s="303"/>
      <c r="M4" s="303"/>
      <c r="N4" s="303"/>
      <c r="O4" s="303"/>
      <c r="P4" s="303"/>
      <c r="Q4" s="303"/>
      <c r="U4" s="48"/>
      <c r="V4" s="74">
        <v>2016</v>
      </c>
      <c r="W4" s="74">
        <v>2017</v>
      </c>
    </row>
    <row r="5" spans="1:23" x14ac:dyDescent="0.25">
      <c r="A5" s="7" t="s">
        <v>25</v>
      </c>
      <c r="B5" s="48">
        <v>20343.862566104119</v>
      </c>
      <c r="C5" s="268">
        <v>20310.085137688489</v>
      </c>
      <c r="I5" s="318"/>
      <c r="J5" s="272"/>
      <c r="K5" s="312"/>
      <c r="L5" s="303"/>
      <c r="M5" s="303"/>
      <c r="N5" s="307"/>
      <c r="O5" s="308"/>
      <c r="P5" s="308"/>
      <c r="Q5" s="303"/>
      <c r="U5" s="7" t="s">
        <v>15</v>
      </c>
      <c r="V5" s="48">
        <v>19750.380386773715</v>
      </c>
      <c r="W5" s="48">
        <v>18865.420982917451</v>
      </c>
    </row>
    <row r="6" spans="1:23" x14ac:dyDescent="0.25">
      <c r="A6" s="7" t="s">
        <v>244</v>
      </c>
      <c r="B6" s="48">
        <v>21444.614079767111</v>
      </c>
      <c r="C6" s="268">
        <v>24294.596250379502</v>
      </c>
      <c r="I6" s="319"/>
      <c r="J6" s="272"/>
      <c r="K6" s="312"/>
      <c r="L6" s="303"/>
      <c r="M6" s="303"/>
      <c r="N6" s="309"/>
      <c r="O6" s="310"/>
      <c r="P6" s="311"/>
      <c r="Q6" s="303"/>
      <c r="U6" s="7" t="s">
        <v>25</v>
      </c>
      <c r="V6" s="48">
        <v>20343.862566104119</v>
      </c>
      <c r="W6" s="48">
        <v>20490.352635327054</v>
      </c>
    </row>
    <row r="7" spans="1:23" x14ac:dyDescent="0.25">
      <c r="A7" s="7" t="s">
        <v>26</v>
      </c>
      <c r="B7" s="48">
        <v>23025.597838689733</v>
      </c>
      <c r="C7" s="268">
        <v>24446.589960093806</v>
      </c>
      <c r="I7" s="319"/>
      <c r="J7" s="272"/>
      <c r="K7" s="312"/>
      <c r="L7" s="303"/>
      <c r="M7" s="303"/>
      <c r="N7" s="309"/>
      <c r="O7" s="310"/>
      <c r="P7" s="311"/>
      <c r="Q7" s="303"/>
      <c r="U7" s="7" t="s">
        <v>26</v>
      </c>
      <c r="V7" s="48">
        <v>23025.597838689733</v>
      </c>
      <c r="W7" s="48">
        <v>23468.651685756115</v>
      </c>
    </row>
    <row r="8" spans="1:23" x14ac:dyDescent="0.25">
      <c r="A8" s="334" t="s">
        <v>27</v>
      </c>
      <c r="B8" s="48">
        <v>23846.955627615753</v>
      </c>
      <c r="C8" s="268">
        <v>25331.511560859733</v>
      </c>
      <c r="I8" s="319"/>
      <c r="J8" s="272"/>
      <c r="K8" s="312"/>
      <c r="L8" s="303"/>
      <c r="M8" s="303"/>
      <c r="N8" s="309"/>
      <c r="O8" s="310"/>
      <c r="P8" s="311"/>
      <c r="Q8" s="303"/>
      <c r="U8" s="7" t="s">
        <v>22</v>
      </c>
      <c r="V8" s="48">
        <v>21444.614079767111</v>
      </c>
      <c r="W8" s="48">
        <v>24084.857715126156</v>
      </c>
    </row>
    <row r="9" spans="1:23" x14ac:dyDescent="0.25">
      <c r="A9" s="7" t="s">
        <v>19</v>
      </c>
      <c r="B9" s="48">
        <v>20953.407907855319</v>
      </c>
      <c r="C9" s="268">
        <v>25368.840985688061</v>
      </c>
      <c r="I9" s="319"/>
      <c r="J9" s="272"/>
      <c r="K9" s="312"/>
      <c r="L9" s="303"/>
      <c r="M9" s="303"/>
      <c r="N9" s="309"/>
      <c r="O9" s="310"/>
      <c r="P9" s="311"/>
      <c r="Q9" s="303"/>
      <c r="U9" s="7" t="s">
        <v>24</v>
      </c>
      <c r="V9" s="48">
        <v>26816.32746727837</v>
      </c>
      <c r="W9" s="48">
        <v>25233.23487309699</v>
      </c>
    </row>
    <row r="10" spans="1:23" x14ac:dyDescent="0.25">
      <c r="A10" s="7" t="s">
        <v>24</v>
      </c>
      <c r="B10" s="48">
        <v>26816.32746727837</v>
      </c>
      <c r="C10" s="268">
        <v>25937.955390125302</v>
      </c>
      <c r="I10" s="319"/>
      <c r="J10" s="272"/>
      <c r="K10" s="312"/>
      <c r="L10" s="303"/>
      <c r="M10" s="303"/>
      <c r="N10" s="309"/>
      <c r="O10" s="310"/>
      <c r="P10" s="311"/>
      <c r="Q10" s="303"/>
      <c r="U10" s="7" t="s">
        <v>27</v>
      </c>
      <c r="V10" s="48">
        <v>23846.955627615753</v>
      </c>
      <c r="W10" s="48">
        <v>25385.512604400483</v>
      </c>
    </row>
    <row r="11" spans="1:23" x14ac:dyDescent="0.25">
      <c r="A11" s="7" t="s">
        <v>20</v>
      </c>
      <c r="B11" s="48">
        <v>27642.875099944617</v>
      </c>
      <c r="C11" s="268">
        <v>25947.919689203387</v>
      </c>
      <c r="I11" s="319"/>
      <c r="J11" s="272"/>
      <c r="K11" s="312"/>
      <c r="L11" s="303"/>
      <c r="M11" s="303"/>
      <c r="N11" s="309"/>
      <c r="O11" s="310"/>
      <c r="P11" s="311"/>
      <c r="Q11" s="303"/>
      <c r="U11" s="7" t="s">
        <v>20</v>
      </c>
      <c r="V11" s="48">
        <v>27642.875099944617</v>
      </c>
      <c r="W11" s="48">
        <v>25635.731149331645</v>
      </c>
    </row>
    <row r="12" spans="1:23" x14ac:dyDescent="0.25">
      <c r="A12" s="7" t="s">
        <v>16</v>
      </c>
      <c r="B12" s="48">
        <v>31955.300585422759</v>
      </c>
      <c r="C12" s="268">
        <v>26465.146378917358</v>
      </c>
      <c r="I12" s="319"/>
      <c r="J12" s="272"/>
      <c r="K12" s="312"/>
      <c r="L12" s="303"/>
      <c r="M12" s="303"/>
      <c r="N12" s="309"/>
      <c r="O12" s="310"/>
      <c r="P12" s="311"/>
      <c r="Q12" s="303"/>
      <c r="U12" s="7" t="s">
        <v>19</v>
      </c>
      <c r="V12" s="48">
        <v>20953.407907855319</v>
      </c>
      <c r="W12" s="48">
        <v>25722.054023554832</v>
      </c>
    </row>
    <row r="13" spans="1:23" x14ac:dyDescent="0.25">
      <c r="A13" s="7" t="s">
        <v>243</v>
      </c>
      <c r="B13" s="48">
        <v>19461.968309859945</v>
      </c>
      <c r="C13" s="268">
        <v>28649.928240590471</v>
      </c>
      <c r="I13" s="319"/>
      <c r="J13" s="272"/>
      <c r="K13" s="312"/>
      <c r="L13" s="303"/>
      <c r="M13" s="303"/>
      <c r="N13" s="309"/>
      <c r="O13" s="310"/>
      <c r="P13" s="311"/>
      <c r="Q13" s="303"/>
      <c r="U13" s="7" t="s">
        <v>23</v>
      </c>
      <c r="V13" s="48">
        <v>25654.373527524505</v>
      </c>
      <c r="W13" s="48">
        <v>26291.891495945929</v>
      </c>
    </row>
    <row r="14" spans="1:23" x14ac:dyDescent="0.25">
      <c r="A14" s="7" t="s">
        <v>23</v>
      </c>
      <c r="B14" s="48">
        <v>25654.373527524505</v>
      </c>
      <c r="C14" s="268">
        <v>28941.692780177858</v>
      </c>
      <c r="I14" s="319"/>
      <c r="J14" s="272"/>
      <c r="K14" s="312"/>
      <c r="L14" s="303"/>
      <c r="M14" s="303"/>
      <c r="N14" s="309"/>
      <c r="O14" s="310"/>
      <c r="P14" s="311"/>
      <c r="Q14" s="303"/>
      <c r="U14" s="7" t="s">
        <v>16</v>
      </c>
      <c r="V14" s="48">
        <v>31955.300585422759</v>
      </c>
      <c r="W14" s="48">
        <v>26635.074999036693</v>
      </c>
    </row>
    <row r="15" spans="1:23" x14ac:dyDescent="0.25">
      <c r="A15" s="7" t="s">
        <v>18</v>
      </c>
      <c r="B15" s="48">
        <v>24891.092996149928</v>
      </c>
      <c r="C15" s="268">
        <v>29302.572496586796</v>
      </c>
      <c r="I15" s="319"/>
      <c r="J15" s="272"/>
      <c r="K15" s="312"/>
      <c r="L15" s="303"/>
      <c r="M15" s="303"/>
      <c r="N15" s="309"/>
      <c r="O15" s="310"/>
      <c r="P15" s="311"/>
      <c r="Q15" s="303"/>
      <c r="U15" s="7" t="s">
        <v>18</v>
      </c>
      <c r="V15" s="48">
        <v>24891.092996149928</v>
      </c>
      <c r="W15" s="48">
        <v>27172.796616696331</v>
      </c>
    </row>
    <row r="16" spans="1:23" x14ac:dyDescent="0.25">
      <c r="A16" s="7" t="s">
        <v>17</v>
      </c>
      <c r="B16" s="48">
        <v>24555.587209404053</v>
      </c>
      <c r="C16" s="268">
        <v>29688.759273317559</v>
      </c>
      <c r="I16" s="303"/>
      <c r="J16" s="303"/>
      <c r="K16" s="303"/>
      <c r="L16" s="303"/>
      <c r="M16" s="303"/>
      <c r="N16" s="309"/>
      <c r="O16" s="310"/>
      <c r="P16" s="311"/>
      <c r="Q16" s="303"/>
      <c r="U16" s="7" t="s">
        <v>21</v>
      </c>
      <c r="V16" s="48">
        <v>19461.968309859945</v>
      </c>
      <c r="W16" s="48">
        <v>28074.20293975122</v>
      </c>
    </row>
    <row r="17" spans="9:23" x14ac:dyDescent="0.25">
      <c r="I17" s="303"/>
      <c r="J17" s="303"/>
      <c r="K17" s="303"/>
      <c r="L17" s="303"/>
      <c r="M17" s="303"/>
      <c r="N17" s="309"/>
      <c r="O17" s="310"/>
      <c r="P17" s="311"/>
      <c r="Q17" s="303"/>
      <c r="U17" s="7" t="s">
        <v>17</v>
      </c>
      <c r="V17" s="48">
        <v>24555.587209404053</v>
      </c>
      <c r="W17" s="48">
        <v>28820.530168734938</v>
      </c>
    </row>
    <row r="18" spans="9:23" x14ac:dyDescent="0.25">
      <c r="I18" s="303"/>
      <c r="J18" s="303"/>
      <c r="K18" s="303"/>
      <c r="L18" s="303"/>
      <c r="M18" s="303"/>
      <c r="N18" s="307"/>
      <c r="O18" s="313"/>
      <c r="P18" s="314"/>
      <c r="Q18" s="303"/>
    </row>
  </sheetData>
  <sortState ref="A3:C15">
    <sortCondition ref="C3:C15"/>
  </sortState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15" sqref="A15"/>
    </sheetView>
  </sheetViews>
  <sheetFormatPr baseColWidth="10" defaultRowHeight="15" x14ac:dyDescent="0.25"/>
  <cols>
    <col min="1" max="1" width="36.42578125" customWidth="1"/>
    <col min="2" max="2" width="13.42578125" customWidth="1"/>
    <col min="3" max="3" width="11.42578125" customWidth="1"/>
    <col min="4" max="4" width="15.42578125" customWidth="1"/>
  </cols>
  <sheetData>
    <row r="1" spans="1:5" s="72" customFormat="1" ht="12.75" x14ac:dyDescent="0.2">
      <c r="A1" s="72" t="s">
        <v>104</v>
      </c>
    </row>
    <row r="2" spans="1:5" s="72" customFormat="1" ht="13.5" thickBot="1" x14ac:dyDescent="0.25"/>
    <row r="3" spans="1:5" ht="15.75" thickBot="1" x14ac:dyDescent="0.3">
      <c r="A3" s="15"/>
      <c r="B3" s="42" t="s">
        <v>5</v>
      </c>
      <c r="C3" s="42" t="s">
        <v>6</v>
      </c>
      <c r="D3" s="42" t="s">
        <v>7</v>
      </c>
      <c r="E3" s="42" t="s">
        <v>4</v>
      </c>
    </row>
    <row r="4" spans="1:5" ht="15.75" thickBot="1" x14ac:dyDescent="0.3">
      <c r="A4" s="29" t="s">
        <v>46</v>
      </c>
      <c r="B4" s="43">
        <v>0.09</v>
      </c>
      <c r="C4" s="43">
        <v>0.01</v>
      </c>
      <c r="D4" s="43">
        <v>7.0000000000000007E-2</v>
      </c>
      <c r="E4" s="43">
        <v>0.16</v>
      </c>
    </row>
    <row r="5" spans="1:5" ht="15.75" thickBot="1" x14ac:dyDescent="0.3">
      <c r="A5" s="29" t="s">
        <v>47</v>
      </c>
      <c r="B5" s="43">
        <v>0.26</v>
      </c>
      <c r="C5" s="43">
        <v>0.05</v>
      </c>
      <c r="D5" s="43">
        <v>0.2</v>
      </c>
      <c r="E5" s="43">
        <v>0.51</v>
      </c>
    </row>
    <row r="6" spans="1:5" ht="15.75" thickBot="1" x14ac:dyDescent="0.3">
      <c r="A6" s="29" t="s">
        <v>48</v>
      </c>
      <c r="B6" s="43">
        <v>0.03</v>
      </c>
      <c r="C6" s="43">
        <v>0.04</v>
      </c>
      <c r="D6" s="43">
        <v>0.25</v>
      </c>
      <c r="E6" s="43">
        <v>0.32</v>
      </c>
    </row>
    <row r="7" spans="1:5" ht="15.75" thickBot="1" x14ac:dyDescent="0.3">
      <c r="A7" s="45" t="s">
        <v>4</v>
      </c>
      <c r="B7" s="31">
        <v>0.38</v>
      </c>
      <c r="C7" s="31">
        <v>0.1</v>
      </c>
      <c r="D7" s="31">
        <v>0.52</v>
      </c>
      <c r="E7" s="31">
        <v>1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16"/>
  <sheetViews>
    <sheetView workbookViewId="0">
      <selection sqref="A1:XFD1"/>
    </sheetView>
  </sheetViews>
  <sheetFormatPr baseColWidth="10" defaultRowHeight="15" x14ac:dyDescent="0.25"/>
  <cols>
    <col min="1" max="1" width="26.28515625" customWidth="1"/>
  </cols>
  <sheetData>
    <row r="1" spans="1:18" s="454" customFormat="1" ht="14.25" x14ac:dyDescent="0.2">
      <c r="A1" s="462" t="s">
        <v>105</v>
      </c>
      <c r="B1" s="463"/>
      <c r="F1" s="458"/>
      <c r="G1" s="458"/>
      <c r="H1" s="459"/>
      <c r="I1" s="458"/>
      <c r="J1" s="458"/>
      <c r="K1" s="458"/>
      <c r="L1" s="458"/>
      <c r="M1" s="458"/>
      <c r="N1" s="458"/>
      <c r="O1" s="458"/>
      <c r="P1" s="459"/>
      <c r="Q1" s="458"/>
      <c r="R1" s="458"/>
    </row>
    <row r="2" spans="1:18" s="292" customFormat="1" x14ac:dyDescent="0.25">
      <c r="A2" s="62"/>
      <c r="B2" s="13"/>
      <c r="F2" s="303"/>
      <c r="G2" s="303"/>
      <c r="H2" s="304"/>
      <c r="I2" s="303"/>
      <c r="J2" s="303"/>
      <c r="K2" s="303"/>
      <c r="L2" s="303"/>
      <c r="M2" s="303"/>
      <c r="N2" s="303"/>
      <c r="O2" s="303"/>
      <c r="P2" s="304"/>
      <c r="Q2" s="303"/>
      <c r="R2" s="303"/>
    </row>
    <row r="3" spans="1:18" x14ac:dyDescent="0.25">
      <c r="A3" s="40" t="s">
        <v>243</v>
      </c>
      <c r="B3" s="240">
        <v>16379.29384801436</v>
      </c>
      <c r="F3" s="321"/>
      <c r="G3" s="312"/>
      <c r="H3" s="322"/>
      <c r="I3" s="303"/>
      <c r="J3" s="307"/>
      <c r="K3" s="308"/>
      <c r="L3" s="308"/>
      <c r="M3" s="303"/>
      <c r="N3" s="303"/>
      <c r="O3" s="303"/>
      <c r="P3" s="323"/>
      <c r="Q3" s="324"/>
      <c r="R3" s="303"/>
    </row>
    <row r="4" spans="1:18" x14ac:dyDescent="0.25">
      <c r="A4" s="40" t="s">
        <v>19</v>
      </c>
      <c r="B4" s="240">
        <v>16641.288573981488</v>
      </c>
      <c r="F4" s="321"/>
      <c r="G4" s="312"/>
      <c r="H4" s="322"/>
      <c r="I4" s="303"/>
      <c r="J4" s="309"/>
      <c r="K4" s="310"/>
      <c r="L4" s="311"/>
      <c r="M4" s="303"/>
      <c r="N4" s="303"/>
      <c r="O4" s="303"/>
      <c r="P4" s="323"/>
      <c r="Q4" s="324"/>
      <c r="R4" s="303"/>
    </row>
    <row r="5" spans="1:18" x14ac:dyDescent="0.25">
      <c r="A5" s="40" t="s">
        <v>25</v>
      </c>
      <c r="B5" s="240">
        <v>18737.675742259307</v>
      </c>
      <c r="F5" s="320"/>
      <c r="G5" s="312"/>
      <c r="H5" s="322"/>
      <c r="I5" s="303"/>
      <c r="J5" s="309"/>
      <c r="K5" s="310"/>
      <c r="L5" s="311"/>
      <c r="M5" s="303"/>
      <c r="N5" s="303"/>
      <c r="O5" s="303"/>
      <c r="P5" s="323"/>
      <c r="Q5" s="324"/>
      <c r="R5" s="303"/>
    </row>
    <row r="6" spans="1:18" x14ac:dyDescent="0.25">
      <c r="A6" s="40" t="s">
        <v>18</v>
      </c>
      <c r="B6" s="240">
        <v>19645.745888664693</v>
      </c>
      <c r="F6" s="321"/>
      <c r="G6" s="312"/>
      <c r="H6" s="322"/>
      <c r="I6" s="303"/>
      <c r="J6" s="307"/>
      <c r="K6" s="313"/>
      <c r="L6" s="314"/>
      <c r="M6" s="303"/>
      <c r="N6" s="303"/>
      <c r="O6" s="303"/>
      <c r="P6" s="323"/>
      <c r="Q6" s="324"/>
      <c r="R6" s="303"/>
    </row>
    <row r="7" spans="1:18" x14ac:dyDescent="0.25">
      <c r="A7" s="40" t="s">
        <v>26</v>
      </c>
      <c r="B7" s="240">
        <v>22056.507352321638</v>
      </c>
      <c r="F7" s="321"/>
      <c r="G7" s="312"/>
      <c r="H7" s="322"/>
      <c r="I7" s="303"/>
      <c r="J7" s="309"/>
      <c r="K7" s="310"/>
      <c r="L7" s="311"/>
      <c r="M7" s="303"/>
      <c r="N7" s="303"/>
      <c r="O7" s="303"/>
      <c r="P7" s="323"/>
      <c r="Q7" s="324"/>
      <c r="R7" s="303"/>
    </row>
    <row r="8" spans="1:18" x14ac:dyDescent="0.25">
      <c r="A8" s="40" t="s">
        <v>15</v>
      </c>
      <c r="B8" s="240">
        <v>24234.097136734774</v>
      </c>
      <c r="F8" s="321"/>
      <c r="G8" s="312"/>
      <c r="H8" s="322"/>
      <c r="I8" s="303"/>
      <c r="J8" s="309"/>
      <c r="K8" s="310"/>
      <c r="L8" s="311"/>
      <c r="M8" s="303"/>
      <c r="N8" s="303"/>
      <c r="O8" s="303"/>
      <c r="P8" s="323"/>
      <c r="Q8" s="324"/>
      <c r="R8" s="303"/>
    </row>
    <row r="9" spans="1:18" x14ac:dyDescent="0.25">
      <c r="A9" s="40" t="s">
        <v>244</v>
      </c>
      <c r="B9" s="240">
        <v>25046.526230109852</v>
      </c>
      <c r="F9" s="321"/>
      <c r="G9" s="312"/>
      <c r="H9" s="322"/>
      <c r="I9" s="303"/>
      <c r="J9" s="309"/>
      <c r="K9" s="310"/>
      <c r="L9" s="311"/>
      <c r="M9" s="303"/>
      <c r="N9" s="303"/>
      <c r="O9" s="303"/>
      <c r="P9" s="323"/>
      <c r="Q9" s="324"/>
      <c r="R9" s="303"/>
    </row>
    <row r="10" spans="1:18" x14ac:dyDescent="0.25">
      <c r="A10" s="342" t="s">
        <v>27</v>
      </c>
      <c r="B10" s="240">
        <v>25573.339932848248</v>
      </c>
      <c r="F10" s="321"/>
      <c r="G10" s="312"/>
      <c r="H10" s="322"/>
      <c r="I10" s="303"/>
      <c r="J10" s="309"/>
      <c r="K10" s="310"/>
      <c r="L10" s="311"/>
      <c r="M10" s="303"/>
      <c r="N10" s="303"/>
      <c r="O10" s="303"/>
      <c r="P10" s="323"/>
      <c r="Q10" s="324"/>
      <c r="R10" s="303"/>
    </row>
    <row r="11" spans="1:18" x14ac:dyDescent="0.25">
      <c r="A11" s="289" t="s">
        <v>20</v>
      </c>
      <c r="B11" s="240">
        <v>27147.092673876919</v>
      </c>
      <c r="F11" s="321"/>
      <c r="G11" s="312"/>
      <c r="H11" s="322"/>
      <c r="I11" s="303"/>
      <c r="J11" s="309"/>
      <c r="K11" s="310"/>
      <c r="L11" s="311"/>
      <c r="M11" s="303"/>
      <c r="N11" s="303"/>
      <c r="O11" s="303"/>
      <c r="P11" s="323"/>
      <c r="Q11" s="324"/>
      <c r="R11" s="303"/>
    </row>
    <row r="12" spans="1:18" x14ac:dyDescent="0.25">
      <c r="A12" s="40" t="s">
        <v>23</v>
      </c>
      <c r="B12" s="240">
        <v>27819.764744310109</v>
      </c>
      <c r="F12" s="321"/>
      <c r="G12" s="312"/>
      <c r="H12" s="322"/>
      <c r="I12" s="303"/>
      <c r="J12" s="309"/>
      <c r="K12" s="310"/>
      <c r="L12" s="311"/>
      <c r="M12" s="303"/>
      <c r="N12" s="303"/>
      <c r="O12" s="303"/>
      <c r="P12" s="323"/>
      <c r="Q12" s="324"/>
      <c r="R12" s="303"/>
    </row>
    <row r="13" spans="1:18" x14ac:dyDescent="0.25">
      <c r="A13" s="40" t="s">
        <v>17</v>
      </c>
      <c r="B13" s="240">
        <v>34212.380192794844</v>
      </c>
      <c r="F13" s="321"/>
      <c r="G13" s="312"/>
      <c r="H13" s="322"/>
      <c r="I13" s="303"/>
      <c r="J13" s="309"/>
      <c r="K13" s="310"/>
      <c r="L13" s="311"/>
      <c r="M13" s="303"/>
      <c r="N13" s="303"/>
      <c r="O13" s="303"/>
      <c r="P13" s="323"/>
      <c r="Q13" s="324"/>
      <c r="R13" s="303"/>
    </row>
    <row r="14" spans="1:18" x14ac:dyDescent="0.25">
      <c r="A14" s="40" t="s">
        <v>24</v>
      </c>
      <c r="B14" s="240">
        <v>38296.308412160375</v>
      </c>
      <c r="F14" s="321"/>
      <c r="G14" s="312"/>
      <c r="H14" s="322"/>
      <c r="I14" s="303"/>
      <c r="J14" s="309"/>
      <c r="K14" s="310"/>
      <c r="L14" s="311"/>
      <c r="M14" s="303"/>
      <c r="N14" s="303"/>
      <c r="O14" s="303"/>
      <c r="P14" s="323"/>
      <c r="Q14" s="324"/>
      <c r="R14" s="303"/>
    </row>
    <row r="15" spans="1:18" x14ac:dyDescent="0.25">
      <c r="A15" s="40" t="s">
        <v>16</v>
      </c>
      <c r="B15" s="240">
        <v>55092.213443144348</v>
      </c>
      <c r="F15" s="321"/>
      <c r="G15" s="312"/>
      <c r="H15" s="322"/>
      <c r="I15" s="303"/>
      <c r="J15" s="309"/>
      <c r="K15" s="310"/>
      <c r="L15" s="311"/>
      <c r="M15" s="303"/>
      <c r="N15" s="303"/>
      <c r="O15" s="303"/>
      <c r="P15" s="323"/>
      <c r="Q15" s="324"/>
      <c r="R15" s="303"/>
    </row>
    <row r="16" spans="1:18" x14ac:dyDescent="0.25">
      <c r="F16" s="303"/>
      <c r="G16" s="303"/>
      <c r="H16" s="303"/>
      <c r="I16" s="303"/>
      <c r="J16" s="309"/>
      <c r="K16" s="310"/>
      <c r="L16" s="311"/>
      <c r="M16" s="303"/>
      <c r="N16" s="303"/>
      <c r="O16" s="303"/>
      <c r="P16" s="303"/>
      <c r="Q16" s="303"/>
      <c r="R16" s="303"/>
    </row>
  </sheetData>
  <sortState ref="A2:B14">
    <sortCondition ref="B2:B14"/>
  </sortState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A31" sqref="A31"/>
    </sheetView>
  </sheetViews>
  <sheetFormatPr baseColWidth="10" defaultRowHeight="15" x14ac:dyDescent="0.25"/>
  <cols>
    <col min="1" max="1" width="29" customWidth="1"/>
  </cols>
  <sheetData>
    <row r="1" spans="1:10" s="72" customFormat="1" ht="12.75" x14ac:dyDescent="0.2">
      <c r="A1" s="72" t="s">
        <v>106</v>
      </c>
    </row>
    <row r="2" spans="1:10" s="72" customFormat="1" ht="12.75" x14ac:dyDescent="0.2"/>
    <row r="3" spans="1:10" x14ac:dyDescent="0.25">
      <c r="A3" s="68"/>
      <c r="B3" s="69">
        <v>2009</v>
      </c>
      <c r="C3" s="69">
        <v>2010</v>
      </c>
      <c r="D3" s="69">
        <v>2011</v>
      </c>
      <c r="E3" s="69">
        <v>2012</v>
      </c>
      <c r="F3" s="69">
        <v>2013</v>
      </c>
      <c r="G3" s="69">
        <v>2014</v>
      </c>
      <c r="H3" s="69">
        <v>2015</v>
      </c>
      <c r="I3" s="69">
        <v>2016</v>
      </c>
      <c r="J3" s="69">
        <v>2017</v>
      </c>
    </row>
    <row r="4" spans="1:10" x14ac:dyDescent="0.25">
      <c r="A4" s="70" t="s">
        <v>49</v>
      </c>
      <c r="B4" s="67">
        <v>127.31125852703308</v>
      </c>
      <c r="C4" s="67">
        <v>84.148199100230116</v>
      </c>
      <c r="D4" s="67">
        <v>113.23658784825267</v>
      </c>
      <c r="E4" s="67">
        <v>157.10093832813206</v>
      </c>
      <c r="F4" s="67">
        <v>207.15589957447969</v>
      </c>
      <c r="G4" s="67">
        <v>153.57990947396499</v>
      </c>
      <c r="H4" s="67">
        <v>152.17556580532042</v>
      </c>
      <c r="I4" s="67">
        <v>98.057198882595742</v>
      </c>
      <c r="J4" s="67">
        <v>154.25540544999996</v>
      </c>
    </row>
    <row r="5" spans="1:10" x14ac:dyDescent="0.25">
      <c r="A5" s="70" t="s">
        <v>50</v>
      </c>
      <c r="B5" s="67">
        <v>163.86149861089095</v>
      </c>
      <c r="C5" s="67">
        <v>117.88041291131354</v>
      </c>
      <c r="D5" s="67">
        <v>125.54367185870538</v>
      </c>
      <c r="E5" s="67">
        <v>129.90616663230719</v>
      </c>
      <c r="F5" s="67">
        <v>159.98577573351602</v>
      </c>
      <c r="G5" s="67">
        <v>133.88130760353127</v>
      </c>
      <c r="H5" s="67">
        <v>127.9528717869383</v>
      </c>
      <c r="I5" s="67">
        <v>123.63370198710727</v>
      </c>
      <c r="J5" s="67">
        <v>128.03217675999997</v>
      </c>
    </row>
    <row r="27" spans="9:10" x14ac:dyDescent="0.25">
      <c r="I27" s="89"/>
      <c r="J27" s="89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XFD1"/>
    </sheetView>
  </sheetViews>
  <sheetFormatPr baseColWidth="10" defaultRowHeight="15" x14ac:dyDescent="0.25"/>
  <cols>
    <col min="1" max="1" width="25.7109375" customWidth="1"/>
  </cols>
  <sheetData>
    <row r="1" spans="1:6" s="72" customFormat="1" ht="12.75" x14ac:dyDescent="0.2">
      <c r="A1" s="72" t="s">
        <v>107</v>
      </c>
    </row>
    <row r="2" spans="1:6" x14ac:dyDescent="0.25">
      <c r="A2" s="65"/>
      <c r="B2" s="65" t="s">
        <v>51</v>
      </c>
      <c r="C2" s="65">
        <v>2017</v>
      </c>
    </row>
    <row r="3" spans="1:6" x14ac:dyDescent="0.25">
      <c r="A3" s="65" t="s">
        <v>15</v>
      </c>
      <c r="B3" s="28">
        <v>0.75448428596223271</v>
      </c>
      <c r="C3" s="28">
        <v>0.75309586143882912</v>
      </c>
      <c r="E3" s="106"/>
    </row>
    <row r="4" spans="1:6" x14ac:dyDescent="0.25">
      <c r="A4" s="65" t="s">
        <v>19</v>
      </c>
      <c r="B4" s="28">
        <v>0.7592900592922589</v>
      </c>
      <c r="C4" s="28">
        <v>0.51336853480664346</v>
      </c>
      <c r="E4" s="106"/>
      <c r="F4" s="243"/>
    </row>
    <row r="5" spans="1:6" x14ac:dyDescent="0.25">
      <c r="A5" s="65" t="s">
        <v>244</v>
      </c>
      <c r="B5" s="28">
        <v>0.80848968057275761</v>
      </c>
      <c r="C5" s="28">
        <v>0.7672619117444559</v>
      </c>
      <c r="E5" s="106"/>
      <c r="F5" s="243"/>
    </row>
    <row r="6" spans="1:6" x14ac:dyDescent="0.25">
      <c r="A6" s="65" t="s">
        <v>26</v>
      </c>
      <c r="B6" s="28">
        <v>0.8521162656592266</v>
      </c>
      <c r="C6" s="28">
        <v>1.1886485165278926</v>
      </c>
      <c r="E6" s="106"/>
      <c r="F6" s="243"/>
    </row>
    <row r="7" spans="1:6" x14ac:dyDescent="0.25">
      <c r="A7" s="65" t="s">
        <v>17</v>
      </c>
      <c r="B7" s="28">
        <v>0.95929958757060607</v>
      </c>
      <c r="C7" s="28">
        <v>2.0172344422842321</v>
      </c>
      <c r="E7" s="106"/>
      <c r="F7" s="243"/>
    </row>
    <row r="8" spans="1:6" x14ac:dyDescent="0.25">
      <c r="A8" s="65" t="s">
        <v>243</v>
      </c>
      <c r="B8" s="28">
        <v>0.9712859619082812</v>
      </c>
      <c r="C8" s="28">
        <v>0.83677696818690228</v>
      </c>
      <c r="E8" s="106"/>
      <c r="F8" s="243"/>
    </row>
    <row r="9" spans="1:6" x14ac:dyDescent="0.25">
      <c r="A9" s="343" t="s">
        <v>27</v>
      </c>
      <c r="B9" s="28">
        <v>1.0382757216136891</v>
      </c>
      <c r="C9" s="28">
        <v>1.2048174869287442</v>
      </c>
      <c r="E9" s="106"/>
      <c r="F9" s="243"/>
    </row>
    <row r="10" spans="1:6" x14ac:dyDescent="0.25">
      <c r="A10" s="65" t="s">
        <v>256</v>
      </c>
      <c r="B10" s="28">
        <v>1.0605487724609919</v>
      </c>
      <c r="C10" s="28">
        <v>0.84509967420057019</v>
      </c>
      <c r="E10" s="106"/>
      <c r="F10" s="243"/>
    </row>
    <row r="11" spans="1:6" x14ac:dyDescent="0.25">
      <c r="A11" s="65" t="s">
        <v>23</v>
      </c>
      <c r="B11" s="28">
        <v>1.090872231651675</v>
      </c>
      <c r="C11" s="28">
        <v>2.3236139703731848</v>
      </c>
      <c r="E11" s="106"/>
      <c r="F11" s="243"/>
    </row>
    <row r="12" spans="1:6" x14ac:dyDescent="0.25">
      <c r="A12" s="65" t="s">
        <v>20</v>
      </c>
      <c r="B12" s="28">
        <v>1.1122714027332727</v>
      </c>
      <c r="C12" s="28">
        <v>1.3449672296508122</v>
      </c>
      <c r="E12" s="106"/>
      <c r="F12" s="243"/>
    </row>
    <row r="13" spans="1:6" x14ac:dyDescent="0.25">
      <c r="A13" s="65" t="s">
        <v>24</v>
      </c>
      <c r="B13" s="28">
        <v>1.3680581168612975</v>
      </c>
      <c r="C13" s="28">
        <v>1.3316909522211111</v>
      </c>
      <c r="E13" s="106"/>
      <c r="F13" s="243"/>
    </row>
    <row r="14" spans="1:6" x14ac:dyDescent="0.25">
      <c r="A14" s="65" t="s">
        <v>25</v>
      </c>
      <c r="B14" s="28">
        <v>1.4426161364611196</v>
      </c>
      <c r="C14" s="28">
        <v>0.96186887151386635</v>
      </c>
      <c r="E14" s="106"/>
      <c r="F14" s="243"/>
    </row>
    <row r="15" spans="1:6" x14ac:dyDescent="0.25">
      <c r="A15" s="65" t="s">
        <v>16</v>
      </c>
      <c r="B15" s="28">
        <v>1.6468055840589064</v>
      </c>
      <c r="C15" s="28">
        <v>3.8160888668144102</v>
      </c>
      <c r="F15" s="243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25" sqref="C25"/>
    </sheetView>
  </sheetViews>
  <sheetFormatPr baseColWidth="10" defaultRowHeight="15" x14ac:dyDescent="0.25"/>
  <cols>
    <col min="1" max="1" width="18.85546875" customWidth="1"/>
    <col min="3" max="3" width="16" customWidth="1"/>
    <col min="4" max="4" width="15.7109375" customWidth="1"/>
    <col min="5" max="5" width="15" customWidth="1"/>
    <col min="7" max="7" width="14.7109375" customWidth="1"/>
  </cols>
  <sheetData>
    <row r="1" spans="1:8" s="72" customFormat="1" ht="12.75" x14ac:dyDescent="0.2">
      <c r="A1" s="72" t="s">
        <v>108</v>
      </c>
    </row>
    <row r="2" spans="1:8" s="432" customFormat="1" ht="15.75" thickBot="1" x14ac:dyDescent="0.3"/>
    <row r="3" spans="1:8" ht="18" customHeight="1" x14ac:dyDescent="0.25">
      <c r="A3" s="377"/>
      <c r="B3" s="380" t="s">
        <v>5</v>
      </c>
      <c r="C3" s="381"/>
      <c r="D3" s="384" t="s">
        <v>52</v>
      </c>
      <c r="E3" s="385"/>
      <c r="F3" s="384" t="s">
        <v>53</v>
      </c>
      <c r="G3" s="385"/>
      <c r="H3" s="12"/>
    </row>
    <row r="4" spans="1:8" ht="15.75" thickBot="1" x14ac:dyDescent="0.3">
      <c r="A4" s="378"/>
      <c r="B4" s="382"/>
      <c r="C4" s="383"/>
      <c r="D4" s="386"/>
      <c r="E4" s="387"/>
      <c r="F4" s="386"/>
      <c r="G4" s="387"/>
      <c r="H4" s="12"/>
    </row>
    <row r="5" spans="1:8" ht="15.75" thickBot="1" x14ac:dyDescent="0.3">
      <c r="A5" s="379"/>
      <c r="B5" s="66" t="s">
        <v>54</v>
      </c>
      <c r="C5" s="66" t="s">
        <v>269</v>
      </c>
      <c r="D5" s="66" t="s">
        <v>270</v>
      </c>
      <c r="E5" s="66" t="s">
        <v>269</v>
      </c>
      <c r="F5" s="66" t="s">
        <v>54</v>
      </c>
      <c r="G5" s="66" t="s">
        <v>269</v>
      </c>
      <c r="H5" s="12"/>
    </row>
    <row r="6" spans="1:8" ht="15.75" thickBot="1" x14ac:dyDescent="0.3">
      <c r="A6" s="434" t="s">
        <v>55</v>
      </c>
      <c r="B6" s="44">
        <v>734</v>
      </c>
      <c r="C6" s="44">
        <v>6.4</v>
      </c>
      <c r="D6" s="44">
        <v>53</v>
      </c>
      <c r="E6" s="44">
        <v>5.3</v>
      </c>
      <c r="F6" s="44">
        <v>787</v>
      </c>
      <c r="G6" s="44">
        <v>6.3</v>
      </c>
      <c r="H6" s="12"/>
    </row>
    <row r="7" spans="1:8" ht="15.75" thickBot="1" x14ac:dyDescent="0.3">
      <c r="A7" s="434" t="s">
        <v>56</v>
      </c>
      <c r="B7" s="44">
        <v>1390</v>
      </c>
      <c r="C7" s="44">
        <v>6.1</v>
      </c>
      <c r="D7" s="44">
        <v>195</v>
      </c>
      <c r="E7" s="44">
        <v>3.6</v>
      </c>
      <c r="F7" s="44">
        <v>1585</v>
      </c>
      <c r="G7" s="44">
        <v>5.8</v>
      </c>
      <c r="H7" s="12"/>
    </row>
    <row r="8" spans="1:8" ht="15.75" thickBot="1" x14ac:dyDescent="0.3">
      <c r="A8" s="435" t="s">
        <v>4</v>
      </c>
      <c r="B8" s="66">
        <v>2124</v>
      </c>
      <c r="C8" s="66">
        <v>6.2</v>
      </c>
      <c r="D8" s="66">
        <v>248</v>
      </c>
      <c r="E8" s="66">
        <v>3.9</v>
      </c>
      <c r="F8" s="66">
        <v>2372</v>
      </c>
      <c r="G8" s="66">
        <v>5.9</v>
      </c>
      <c r="H8" s="12"/>
    </row>
  </sheetData>
  <mergeCells count="4">
    <mergeCell ref="A3:A5"/>
    <mergeCell ref="B3:C4"/>
    <mergeCell ref="D3:E4"/>
    <mergeCell ref="F3:G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2" sqref="A2:XFD2"/>
    </sheetView>
  </sheetViews>
  <sheetFormatPr baseColWidth="10" defaultRowHeight="15" x14ac:dyDescent="0.25"/>
  <sheetData>
    <row r="1" spans="1:2" s="89" customFormat="1" x14ac:dyDescent="0.25">
      <c r="A1" s="84" t="s">
        <v>109</v>
      </c>
    </row>
    <row r="2" spans="1:2" s="292" customFormat="1" x14ac:dyDescent="0.25">
      <c r="A2" s="367"/>
    </row>
    <row r="3" spans="1:2" s="64" customFormat="1" x14ac:dyDescent="0.25">
      <c r="A3" s="80" t="s">
        <v>57</v>
      </c>
      <c r="B3" s="80" t="s">
        <v>54</v>
      </c>
    </row>
    <row r="4" spans="1:2" x14ac:dyDescent="0.25">
      <c r="A4" s="71">
        <v>0</v>
      </c>
      <c r="B4" s="83">
        <v>142</v>
      </c>
    </row>
    <row r="5" spans="1:2" x14ac:dyDescent="0.25">
      <c r="A5" s="71">
        <v>1</v>
      </c>
      <c r="B5" s="83">
        <v>105</v>
      </c>
    </row>
    <row r="6" spans="1:2" x14ac:dyDescent="0.25">
      <c r="A6" s="71">
        <v>2</v>
      </c>
      <c r="B6" s="83">
        <v>138</v>
      </c>
    </row>
    <row r="7" spans="1:2" x14ac:dyDescent="0.25">
      <c r="A7" s="71">
        <v>3</v>
      </c>
      <c r="B7" s="83">
        <v>159</v>
      </c>
    </row>
    <row r="8" spans="1:2" x14ac:dyDescent="0.25">
      <c r="A8" s="71">
        <v>4</v>
      </c>
      <c r="B8" s="83">
        <v>207</v>
      </c>
    </row>
    <row r="9" spans="1:2" x14ac:dyDescent="0.25">
      <c r="A9" s="71">
        <v>5</v>
      </c>
      <c r="B9" s="83">
        <v>119</v>
      </c>
    </row>
    <row r="10" spans="1:2" x14ac:dyDescent="0.25">
      <c r="A10" s="71">
        <v>6</v>
      </c>
      <c r="B10" s="83">
        <v>139</v>
      </c>
    </row>
    <row r="11" spans="1:2" x14ac:dyDescent="0.25">
      <c r="A11" s="71">
        <v>7</v>
      </c>
      <c r="B11" s="83">
        <v>79</v>
      </c>
    </row>
    <row r="12" spans="1:2" x14ac:dyDescent="0.25">
      <c r="A12" s="71">
        <v>8</v>
      </c>
      <c r="B12" s="83">
        <v>116</v>
      </c>
    </row>
    <row r="13" spans="1:2" x14ac:dyDescent="0.25">
      <c r="A13" s="71">
        <v>9</v>
      </c>
      <c r="B13" s="83">
        <v>83</v>
      </c>
    </row>
    <row r="14" spans="1:2" x14ac:dyDescent="0.25">
      <c r="A14" s="71">
        <v>10</v>
      </c>
      <c r="B14" s="83">
        <v>65</v>
      </c>
    </row>
    <row r="15" spans="1:2" x14ac:dyDescent="0.25">
      <c r="A15" s="71">
        <v>11</v>
      </c>
      <c r="B15" s="83">
        <v>93</v>
      </c>
    </row>
    <row r="16" spans="1:2" x14ac:dyDescent="0.25">
      <c r="A16" s="71">
        <v>12</v>
      </c>
      <c r="B16" s="83">
        <v>37</v>
      </c>
    </row>
    <row r="17" spans="1:2" x14ac:dyDescent="0.25">
      <c r="A17" s="71">
        <v>13</v>
      </c>
      <c r="B17" s="83">
        <v>28</v>
      </c>
    </row>
    <row r="18" spans="1:2" x14ac:dyDescent="0.25">
      <c r="A18" s="71">
        <v>14</v>
      </c>
      <c r="B18" s="83">
        <v>19</v>
      </c>
    </row>
    <row r="19" spans="1:2" x14ac:dyDescent="0.25">
      <c r="A19" s="71">
        <v>15</v>
      </c>
      <c r="B19" s="83">
        <v>7</v>
      </c>
    </row>
    <row r="20" spans="1:2" x14ac:dyDescent="0.25">
      <c r="A20" s="71">
        <v>16</v>
      </c>
      <c r="B20" s="83">
        <v>17</v>
      </c>
    </row>
    <row r="21" spans="1:2" x14ac:dyDescent="0.25">
      <c r="A21" s="71">
        <v>17</v>
      </c>
      <c r="B21" s="83">
        <v>7</v>
      </c>
    </row>
    <row r="22" spans="1:2" x14ac:dyDescent="0.25">
      <c r="A22" s="71">
        <v>18</v>
      </c>
      <c r="B22" s="83">
        <v>3</v>
      </c>
    </row>
    <row r="23" spans="1:2" x14ac:dyDescent="0.25">
      <c r="A23" s="71">
        <v>19</v>
      </c>
      <c r="B23" s="83">
        <v>7</v>
      </c>
    </row>
    <row r="24" spans="1:2" x14ac:dyDescent="0.25">
      <c r="A24" s="71">
        <v>20</v>
      </c>
      <c r="B24" s="83">
        <v>8</v>
      </c>
    </row>
    <row r="25" spans="1:2" x14ac:dyDescent="0.25">
      <c r="A25" s="71">
        <v>21</v>
      </c>
      <c r="B25" s="83">
        <v>3</v>
      </c>
    </row>
    <row r="26" spans="1:2" x14ac:dyDescent="0.25">
      <c r="A26" s="71">
        <v>22</v>
      </c>
      <c r="B26" s="83">
        <v>1</v>
      </c>
    </row>
    <row r="27" spans="1:2" x14ac:dyDescent="0.25">
      <c r="A27" s="71">
        <v>25</v>
      </c>
      <c r="B27" s="83">
        <v>1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XFD1"/>
    </sheetView>
  </sheetViews>
  <sheetFormatPr baseColWidth="10" defaultRowHeight="15" x14ac:dyDescent="0.25"/>
  <cols>
    <col min="1" max="1" width="29.5703125" customWidth="1"/>
  </cols>
  <sheetData>
    <row r="1" spans="1:2" x14ac:dyDescent="0.25">
      <c r="A1" s="72" t="s">
        <v>110</v>
      </c>
      <c r="B1" s="8"/>
    </row>
    <row r="2" spans="1:2" s="292" customFormat="1" x14ac:dyDescent="0.25">
      <c r="A2" s="72"/>
    </row>
    <row r="3" spans="1:2" x14ac:dyDescent="0.25">
      <c r="A3" s="85" t="s">
        <v>24</v>
      </c>
      <c r="B3" s="85">
        <v>4.8319999999999999</v>
      </c>
    </row>
    <row r="4" spans="1:2" x14ac:dyDescent="0.25">
      <c r="A4" s="85" t="s">
        <v>243</v>
      </c>
      <c r="B4" s="85">
        <v>5.1038961038961039</v>
      </c>
    </row>
    <row r="5" spans="1:2" x14ac:dyDescent="0.25">
      <c r="A5" s="85" t="s">
        <v>23</v>
      </c>
      <c r="B5" s="85">
        <v>5.2820512820512819</v>
      </c>
    </row>
    <row r="6" spans="1:2" x14ac:dyDescent="0.25">
      <c r="A6" s="85" t="s">
        <v>15</v>
      </c>
      <c r="B6" s="85">
        <v>5.3666666666666663</v>
      </c>
    </row>
    <row r="7" spans="1:2" x14ac:dyDescent="0.25">
      <c r="A7" s="85" t="s">
        <v>17</v>
      </c>
      <c r="B7" s="85">
        <v>5.4148936170212769</v>
      </c>
    </row>
    <row r="8" spans="1:2" x14ac:dyDescent="0.25">
      <c r="A8" s="85" t="s">
        <v>20</v>
      </c>
      <c r="B8" s="85">
        <v>5.8229508196721316</v>
      </c>
    </row>
    <row r="9" spans="1:2" x14ac:dyDescent="0.25">
      <c r="A9" s="85" t="s">
        <v>27</v>
      </c>
      <c r="B9" s="85">
        <v>6.0654676258992808</v>
      </c>
    </row>
    <row r="10" spans="1:2" x14ac:dyDescent="0.25">
      <c r="A10" s="85" t="s">
        <v>25</v>
      </c>
      <c r="B10" s="85">
        <v>6.0921985815602833</v>
      </c>
    </row>
    <row r="11" spans="1:2" x14ac:dyDescent="0.25">
      <c r="A11" s="85" t="s">
        <v>26</v>
      </c>
      <c r="B11" s="85">
        <v>6.4484848484848483</v>
      </c>
    </row>
    <row r="12" spans="1:2" x14ac:dyDescent="0.25">
      <c r="A12" s="85" t="s">
        <v>16</v>
      </c>
      <c r="B12" s="85">
        <v>6.5438596491228074</v>
      </c>
    </row>
    <row r="13" spans="1:2" x14ac:dyDescent="0.25">
      <c r="A13" s="85" t="s">
        <v>244</v>
      </c>
      <c r="B13" s="85">
        <v>6.5582822085889569</v>
      </c>
    </row>
    <row r="14" spans="1:2" x14ac:dyDescent="0.25">
      <c r="A14" s="85" t="s">
        <v>18</v>
      </c>
      <c r="B14" s="85">
        <v>7.0175438596491224</v>
      </c>
    </row>
    <row r="15" spans="1:2" x14ac:dyDescent="0.25">
      <c r="A15" s="85" t="s">
        <v>19</v>
      </c>
      <c r="B15" s="85">
        <v>9.0259740259740262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18" sqref="A18"/>
    </sheetView>
  </sheetViews>
  <sheetFormatPr baseColWidth="10" defaultColWidth="9.140625" defaultRowHeight="15" x14ac:dyDescent="0.25"/>
  <cols>
    <col min="1" max="1" width="17.42578125" customWidth="1"/>
  </cols>
  <sheetData>
    <row r="1" spans="1:7" s="72" customFormat="1" ht="12.75" x14ac:dyDescent="0.2">
      <c r="A1" s="72" t="s">
        <v>91</v>
      </c>
    </row>
    <row r="2" spans="1:7" s="292" customFormat="1" ht="15.75" thickBot="1" x14ac:dyDescent="0.3"/>
    <row r="3" spans="1:7" ht="15.75" thickBot="1" x14ac:dyDescent="0.3">
      <c r="A3" s="27"/>
      <c r="B3" s="26">
        <v>2016</v>
      </c>
      <c r="C3" s="26">
        <v>2017</v>
      </c>
      <c r="D3" s="25" t="s">
        <v>8</v>
      </c>
      <c r="E3" s="25" t="s">
        <v>9</v>
      </c>
    </row>
    <row r="4" spans="1:7" ht="15.75" thickBot="1" x14ac:dyDescent="0.3">
      <c r="A4" s="24" t="s">
        <v>10</v>
      </c>
      <c r="B4" s="23">
        <v>10984</v>
      </c>
      <c r="C4" s="23">
        <v>12850</v>
      </c>
      <c r="D4" s="23">
        <v>1866</v>
      </c>
      <c r="E4" s="397">
        <v>0.17</v>
      </c>
      <c r="G4" s="101"/>
    </row>
    <row r="5" spans="1:7" ht="15.75" thickBot="1" x14ac:dyDescent="0.3">
      <c r="A5" s="24" t="s">
        <v>11</v>
      </c>
      <c r="B5" s="23">
        <v>1576</v>
      </c>
      <c r="C5" s="23">
        <v>1617</v>
      </c>
      <c r="D5" s="22">
        <v>41</v>
      </c>
      <c r="E5" s="397">
        <v>2.5999999999999999E-2</v>
      </c>
      <c r="G5" s="101"/>
    </row>
    <row r="6" spans="1:7" ht="15.75" thickBot="1" x14ac:dyDescent="0.3">
      <c r="A6" s="24" t="s">
        <v>12</v>
      </c>
      <c r="B6" s="23">
        <v>1738</v>
      </c>
      <c r="C6" s="23">
        <v>1936</v>
      </c>
      <c r="D6" s="22">
        <v>198</v>
      </c>
      <c r="E6" s="397">
        <v>0.114</v>
      </c>
      <c r="G6" s="101"/>
    </row>
    <row r="7" spans="1:7" ht="15.75" thickBot="1" x14ac:dyDescent="0.3">
      <c r="A7" s="24" t="s">
        <v>13</v>
      </c>
      <c r="B7" s="22">
        <v>899</v>
      </c>
      <c r="C7" s="22">
        <v>850</v>
      </c>
      <c r="D7" s="22">
        <v>-49</v>
      </c>
      <c r="E7" s="397">
        <v>-5.5E-2</v>
      </c>
      <c r="G7" s="101"/>
    </row>
    <row r="8" spans="1:7" ht="15.75" thickBot="1" x14ac:dyDescent="0.3">
      <c r="A8" s="24" t="s">
        <v>14</v>
      </c>
      <c r="B8" s="22">
        <v>14</v>
      </c>
      <c r="C8" s="22">
        <v>11</v>
      </c>
      <c r="D8" s="22">
        <v>-2</v>
      </c>
      <c r="E8" s="397">
        <v>-0.17699999999999999</v>
      </c>
      <c r="G8" s="101"/>
    </row>
    <row r="9" spans="1:7" ht="15.75" thickBot="1" x14ac:dyDescent="0.3">
      <c r="A9" s="21" t="s">
        <v>4</v>
      </c>
      <c r="B9" s="20">
        <v>15211</v>
      </c>
      <c r="C9" s="20">
        <v>17265</v>
      </c>
      <c r="D9" s="20">
        <v>2054</v>
      </c>
      <c r="E9" s="398">
        <v>0.13500000000000001</v>
      </c>
      <c r="G9" s="101"/>
    </row>
    <row r="13" spans="1:7" x14ac:dyDescent="0.25">
      <c r="C13" s="335"/>
      <c r="D13" s="296"/>
      <c r="E13" s="118"/>
    </row>
    <row r="14" spans="1:7" x14ac:dyDescent="0.25">
      <c r="C14" s="296"/>
      <c r="D14" s="297"/>
      <c r="E14" s="118"/>
    </row>
    <row r="15" spans="1:7" x14ac:dyDescent="0.25">
      <c r="C15" s="296"/>
      <c r="D15" s="297"/>
      <c r="E15" s="118"/>
    </row>
    <row r="16" spans="1:7" x14ac:dyDescent="0.25">
      <c r="C16" s="297"/>
      <c r="D16" s="297"/>
      <c r="E16" s="118"/>
    </row>
    <row r="17" spans="3:7" x14ac:dyDescent="0.25">
      <c r="C17" s="297"/>
      <c r="D17" s="297"/>
      <c r="E17" s="118"/>
      <c r="G17" s="76"/>
    </row>
    <row r="18" spans="3:7" x14ac:dyDescent="0.25">
      <c r="C18" s="298"/>
      <c r="D18" s="298"/>
      <c r="E18" s="118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18"/>
  <sheetViews>
    <sheetView workbookViewId="0">
      <selection sqref="A1:XFD1"/>
    </sheetView>
  </sheetViews>
  <sheetFormatPr baseColWidth="10" defaultRowHeight="15" x14ac:dyDescent="0.25"/>
  <cols>
    <col min="1" max="1" width="28.5703125" customWidth="1"/>
  </cols>
  <sheetData>
    <row r="1" spans="1:20" s="460" customFormat="1" ht="12.75" x14ac:dyDescent="0.2">
      <c r="A1" s="457" t="s">
        <v>111</v>
      </c>
      <c r="K1" s="457"/>
      <c r="L1" s="457"/>
      <c r="M1" s="457"/>
      <c r="N1" s="457"/>
      <c r="O1" s="457"/>
      <c r="P1" s="457"/>
      <c r="Q1" s="457"/>
      <c r="R1" s="457"/>
      <c r="S1" s="457"/>
      <c r="T1" s="461"/>
    </row>
    <row r="2" spans="1:20" s="437" customFormat="1" x14ac:dyDescent="0.25">
      <c r="A2" s="436"/>
      <c r="K2" s="436"/>
      <c r="L2" s="436"/>
      <c r="M2" s="436"/>
      <c r="N2" s="436"/>
      <c r="O2" s="436"/>
      <c r="P2" s="436"/>
      <c r="Q2" s="436"/>
      <c r="R2" s="436"/>
      <c r="S2" s="436"/>
      <c r="T2" s="438"/>
    </row>
    <row r="3" spans="1:20" x14ac:dyDescent="0.25">
      <c r="A3" s="80" t="s">
        <v>16</v>
      </c>
      <c r="B3" s="77">
        <v>3.9179824561403507</v>
      </c>
      <c r="G3" s="243"/>
      <c r="K3" s="303"/>
      <c r="L3" s="303"/>
      <c r="M3" s="303"/>
      <c r="N3" s="303"/>
      <c r="O3" s="303"/>
      <c r="P3" s="303"/>
      <c r="Q3" s="303"/>
      <c r="R3" s="303"/>
      <c r="S3" s="303"/>
      <c r="T3" s="326"/>
    </row>
    <row r="4" spans="1:20" x14ac:dyDescent="0.25">
      <c r="A4" s="80" t="s">
        <v>15</v>
      </c>
      <c r="B4" s="77">
        <v>5.0487221296296294</v>
      </c>
      <c r="G4" s="243"/>
      <c r="K4" s="307"/>
      <c r="L4" s="308"/>
      <c r="M4" s="308"/>
      <c r="N4" s="303"/>
      <c r="O4" s="303"/>
      <c r="P4" s="303"/>
      <c r="Q4" s="303"/>
      <c r="R4" s="303"/>
      <c r="S4" s="303"/>
      <c r="T4" s="326"/>
    </row>
    <row r="5" spans="1:20" x14ac:dyDescent="0.25">
      <c r="A5" s="80" t="s">
        <v>19</v>
      </c>
      <c r="B5" s="77">
        <v>5.4911255411255411</v>
      </c>
      <c r="G5" s="243"/>
      <c r="K5" s="309"/>
      <c r="L5" s="310"/>
      <c r="M5" s="311"/>
      <c r="N5" s="303"/>
      <c r="O5" s="303"/>
      <c r="P5" s="303"/>
      <c r="Q5" s="303"/>
      <c r="R5" s="303"/>
      <c r="S5" s="303"/>
      <c r="T5" s="326"/>
    </row>
    <row r="6" spans="1:20" x14ac:dyDescent="0.25">
      <c r="A6" s="80" t="s">
        <v>24</v>
      </c>
      <c r="B6" s="77">
        <v>5.5181032000000005</v>
      </c>
      <c r="G6" s="243"/>
      <c r="K6" s="309"/>
      <c r="L6" s="310"/>
      <c r="M6" s="311"/>
      <c r="N6" s="303"/>
      <c r="O6" s="303"/>
      <c r="P6" s="303"/>
      <c r="Q6" s="303"/>
      <c r="R6" s="303"/>
      <c r="S6" s="303"/>
      <c r="T6" s="326"/>
    </row>
    <row r="7" spans="1:20" x14ac:dyDescent="0.25">
      <c r="A7" s="80" t="s">
        <v>17</v>
      </c>
      <c r="B7" s="77">
        <v>5.7546335106382971</v>
      </c>
      <c r="G7" s="243"/>
      <c r="K7" s="307"/>
      <c r="L7" s="313"/>
      <c r="M7" s="314"/>
      <c r="N7" s="303"/>
      <c r="O7" s="303"/>
      <c r="P7" s="303"/>
      <c r="Q7" s="303"/>
      <c r="R7" s="303"/>
      <c r="S7" s="303"/>
      <c r="T7" s="326"/>
    </row>
    <row r="8" spans="1:20" x14ac:dyDescent="0.25">
      <c r="A8" s="80" t="s">
        <v>25</v>
      </c>
      <c r="B8" s="77">
        <v>6.1479585697399521</v>
      </c>
      <c r="G8" s="243"/>
      <c r="K8" s="309"/>
      <c r="L8" s="310"/>
      <c r="M8" s="311"/>
      <c r="N8" s="303"/>
      <c r="O8" s="303"/>
      <c r="P8" s="303"/>
      <c r="Q8" s="303"/>
      <c r="R8" s="303"/>
      <c r="S8" s="303"/>
      <c r="T8" s="326"/>
    </row>
    <row r="9" spans="1:20" x14ac:dyDescent="0.25">
      <c r="A9" s="169" t="s">
        <v>27</v>
      </c>
      <c r="B9" s="77">
        <v>6.3338034016257758</v>
      </c>
      <c r="G9" s="243"/>
      <c r="K9" s="309"/>
      <c r="L9" s="310"/>
      <c r="M9" s="311"/>
      <c r="N9" s="303"/>
      <c r="O9" s="303"/>
      <c r="P9" s="303"/>
      <c r="Q9" s="303"/>
      <c r="R9" s="303"/>
      <c r="S9" s="303"/>
      <c r="T9" s="326"/>
    </row>
    <row r="10" spans="1:20" x14ac:dyDescent="0.25">
      <c r="A10" s="80" t="s">
        <v>18</v>
      </c>
      <c r="B10" s="77">
        <v>6.3993915204678355</v>
      </c>
      <c r="G10" s="243"/>
      <c r="K10" s="309"/>
      <c r="L10" s="310"/>
      <c r="M10" s="311"/>
      <c r="N10" s="303"/>
      <c r="O10" s="303"/>
      <c r="P10" s="303"/>
      <c r="Q10" s="303"/>
      <c r="R10" s="303"/>
      <c r="S10" s="303"/>
      <c r="T10" s="326"/>
    </row>
    <row r="11" spans="1:20" x14ac:dyDescent="0.25">
      <c r="A11" s="80" t="s">
        <v>244</v>
      </c>
      <c r="B11" s="77">
        <v>6.4915153885480565</v>
      </c>
      <c r="G11" s="243"/>
      <c r="K11" s="309"/>
      <c r="L11" s="310"/>
      <c r="M11" s="311"/>
      <c r="N11" s="303"/>
      <c r="O11" s="303"/>
      <c r="P11" s="303"/>
      <c r="Q11" s="303"/>
      <c r="R11" s="303"/>
      <c r="S11" s="303"/>
      <c r="T11" s="326"/>
    </row>
    <row r="12" spans="1:20" x14ac:dyDescent="0.25">
      <c r="A12" s="80" t="s">
        <v>26</v>
      </c>
      <c r="B12" s="77">
        <v>6.6288181818181817</v>
      </c>
      <c r="G12" s="243"/>
      <c r="K12" s="309"/>
      <c r="L12" s="310"/>
      <c r="M12" s="311"/>
      <c r="N12" s="303"/>
      <c r="O12" s="303"/>
      <c r="P12" s="303"/>
      <c r="Q12" s="303"/>
      <c r="R12" s="303"/>
      <c r="S12" s="303"/>
      <c r="T12" s="326"/>
    </row>
    <row r="13" spans="1:20" x14ac:dyDescent="0.25">
      <c r="A13" s="80" t="s">
        <v>23</v>
      </c>
      <c r="B13" s="77">
        <v>6.7385190170940179</v>
      </c>
      <c r="G13" s="243"/>
      <c r="K13" s="309"/>
      <c r="L13" s="310"/>
      <c r="M13" s="311"/>
      <c r="N13" s="303"/>
      <c r="O13" s="303"/>
      <c r="P13" s="303"/>
      <c r="Q13" s="303"/>
      <c r="R13" s="303"/>
      <c r="S13" s="303"/>
      <c r="T13" s="326"/>
    </row>
    <row r="14" spans="1:20" x14ac:dyDescent="0.25">
      <c r="A14" s="80" t="s">
        <v>20</v>
      </c>
      <c r="B14" s="77">
        <v>6.7621417992699353</v>
      </c>
      <c r="G14" s="243"/>
      <c r="K14" s="309"/>
      <c r="L14" s="310"/>
      <c r="M14" s="311"/>
      <c r="N14" s="303"/>
      <c r="O14" s="303"/>
      <c r="P14" s="303"/>
      <c r="Q14" s="303"/>
      <c r="R14" s="303"/>
      <c r="S14" s="303"/>
      <c r="T14" s="326"/>
    </row>
    <row r="15" spans="1:20" x14ac:dyDescent="0.25">
      <c r="A15" s="80" t="s">
        <v>243</v>
      </c>
      <c r="B15" s="77">
        <v>9.9196127705627681</v>
      </c>
      <c r="G15" s="243"/>
      <c r="K15" s="309"/>
      <c r="L15" s="310"/>
      <c r="M15" s="311"/>
      <c r="N15" s="303"/>
      <c r="O15" s="303"/>
      <c r="P15" s="303"/>
      <c r="Q15" s="303"/>
      <c r="R15" s="303"/>
      <c r="S15" s="303"/>
      <c r="T15" s="326"/>
    </row>
    <row r="16" spans="1:20" x14ac:dyDescent="0.25">
      <c r="B16" s="317"/>
      <c r="K16" s="309"/>
      <c r="L16" s="310"/>
      <c r="M16" s="311"/>
      <c r="N16" s="303"/>
      <c r="O16" s="303"/>
      <c r="P16" s="303"/>
      <c r="Q16" s="303"/>
      <c r="R16" s="303"/>
      <c r="S16" s="303"/>
      <c r="T16" s="303"/>
    </row>
    <row r="17" spans="11:20" x14ac:dyDescent="0.25">
      <c r="K17" s="309"/>
      <c r="L17" s="310"/>
      <c r="M17" s="311"/>
      <c r="N17" s="303"/>
      <c r="O17" s="303"/>
      <c r="P17" s="303"/>
      <c r="Q17" s="303"/>
      <c r="R17" s="303"/>
      <c r="S17" s="303"/>
      <c r="T17" s="303"/>
    </row>
    <row r="18" spans="11:20" x14ac:dyDescent="0.25">
      <c r="K18" s="303"/>
      <c r="L18" s="303"/>
      <c r="M18" s="303"/>
      <c r="N18" s="303"/>
      <c r="O18" s="303"/>
      <c r="P18" s="303"/>
      <c r="Q18" s="303"/>
      <c r="R18" s="303"/>
      <c r="S18" s="303"/>
      <c r="T18" s="303"/>
    </row>
  </sheetData>
  <sortState ref="A2:B14">
    <sortCondition ref="B2:B14"/>
  </sortState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20" sqref="A20"/>
    </sheetView>
  </sheetViews>
  <sheetFormatPr baseColWidth="10" defaultRowHeight="15" x14ac:dyDescent="0.25"/>
  <cols>
    <col min="1" max="1" width="31.140625" customWidth="1"/>
    <col min="2" max="2" width="12.42578125" bestFit="1" customWidth="1"/>
    <col min="3" max="3" width="11.5703125" bestFit="1" customWidth="1"/>
    <col min="4" max="4" width="14.140625" customWidth="1"/>
    <col min="5" max="5" width="14" customWidth="1"/>
    <col min="6" max="6" width="22.5703125" customWidth="1"/>
  </cols>
  <sheetData>
    <row r="1" spans="1:6" s="72" customFormat="1" ht="12.75" x14ac:dyDescent="0.2">
      <c r="A1" s="72" t="s">
        <v>112</v>
      </c>
    </row>
    <row r="2" spans="1:6" s="72" customFormat="1" ht="13.5" thickBot="1" x14ac:dyDescent="0.25"/>
    <row r="3" spans="1:6" ht="15.75" thickBot="1" x14ac:dyDescent="0.3">
      <c r="A3" s="10"/>
      <c r="B3" s="439" t="s">
        <v>5</v>
      </c>
      <c r="C3" s="439" t="s">
        <v>6</v>
      </c>
      <c r="D3" s="439" t="s">
        <v>7</v>
      </c>
      <c r="E3" s="439" t="s">
        <v>4</v>
      </c>
      <c r="F3" s="439" t="s">
        <v>58</v>
      </c>
    </row>
    <row r="4" spans="1:6" ht="15.75" thickBot="1" x14ac:dyDescent="0.3">
      <c r="A4" s="428" t="s">
        <v>59</v>
      </c>
      <c r="B4" s="442">
        <v>4653021</v>
      </c>
      <c r="C4" s="442">
        <v>16691841</v>
      </c>
      <c r="D4" s="442">
        <v>478144274</v>
      </c>
      <c r="E4" s="442">
        <v>499489136</v>
      </c>
      <c r="F4" s="440">
        <v>0.59</v>
      </c>
    </row>
    <row r="5" spans="1:6" ht="15.75" thickBot="1" x14ac:dyDescent="0.3">
      <c r="A5" s="428" t="s">
        <v>60</v>
      </c>
      <c r="B5" s="442">
        <v>73858857</v>
      </c>
      <c r="C5" s="442">
        <v>1831669</v>
      </c>
      <c r="D5" s="442">
        <v>124662</v>
      </c>
      <c r="E5" s="442">
        <v>75815188</v>
      </c>
      <c r="F5" s="440">
        <v>0.09</v>
      </c>
    </row>
    <row r="6" spans="1:6" ht="15.75" thickBot="1" x14ac:dyDescent="0.3">
      <c r="A6" s="428" t="s">
        <v>61</v>
      </c>
      <c r="B6" s="442">
        <v>3751403</v>
      </c>
      <c r="C6" s="442">
        <v>1278518</v>
      </c>
      <c r="D6" s="442">
        <v>64933257</v>
      </c>
      <c r="E6" s="442">
        <v>69963178</v>
      </c>
      <c r="F6" s="440">
        <v>0.08</v>
      </c>
    </row>
    <row r="7" spans="1:6" ht="15.75" thickBot="1" x14ac:dyDescent="0.3">
      <c r="A7" s="428" t="s">
        <v>62</v>
      </c>
      <c r="B7" s="442">
        <v>66923467</v>
      </c>
      <c r="C7" s="442">
        <v>238890</v>
      </c>
      <c r="D7" s="442">
        <v>2443630</v>
      </c>
      <c r="E7" s="442">
        <v>69605987</v>
      </c>
      <c r="F7" s="440">
        <v>0.08</v>
      </c>
    </row>
    <row r="8" spans="1:6" ht="15.75" thickBot="1" x14ac:dyDescent="0.3">
      <c r="A8" s="428" t="s">
        <v>63</v>
      </c>
      <c r="B8" s="442">
        <v>40196606</v>
      </c>
      <c r="C8" s="442">
        <v>2306699</v>
      </c>
      <c r="D8" s="442">
        <v>12235585</v>
      </c>
      <c r="E8" s="442">
        <v>54738891</v>
      </c>
      <c r="F8" s="440">
        <v>0.06</v>
      </c>
    </row>
    <row r="9" spans="1:6" ht="15.75" thickBot="1" x14ac:dyDescent="0.3">
      <c r="A9" s="428" t="s">
        <v>64</v>
      </c>
      <c r="B9" s="442">
        <v>37721701</v>
      </c>
      <c r="C9" s="442">
        <v>2829447</v>
      </c>
      <c r="D9" s="442">
        <v>11535</v>
      </c>
      <c r="E9" s="442">
        <v>40562684</v>
      </c>
      <c r="F9" s="440">
        <v>0.05</v>
      </c>
    </row>
    <row r="10" spans="1:6" ht="15.75" thickBot="1" x14ac:dyDescent="0.3">
      <c r="A10" s="428" t="s">
        <v>65</v>
      </c>
      <c r="B10" s="442">
        <v>9713490</v>
      </c>
      <c r="C10" s="442">
        <v>762841</v>
      </c>
      <c r="D10" s="442">
        <v>9293753</v>
      </c>
      <c r="E10" s="442">
        <v>19770085</v>
      </c>
      <c r="F10" s="440">
        <v>0.02</v>
      </c>
    </row>
    <row r="11" spans="1:6" ht="15.75" thickBot="1" x14ac:dyDescent="0.3">
      <c r="A11" s="428" t="s">
        <v>66</v>
      </c>
      <c r="B11" s="442">
        <v>175583</v>
      </c>
      <c r="C11" s="442">
        <v>45040</v>
      </c>
      <c r="D11" s="442">
        <v>5988354</v>
      </c>
      <c r="E11" s="442">
        <v>6208977</v>
      </c>
      <c r="F11" s="440">
        <v>0.01</v>
      </c>
    </row>
    <row r="12" spans="1:6" ht="15.75" thickBot="1" x14ac:dyDescent="0.3">
      <c r="A12" s="428" t="s">
        <v>67</v>
      </c>
      <c r="B12" s="442">
        <v>546831</v>
      </c>
      <c r="C12" s="442">
        <v>813514</v>
      </c>
      <c r="D12" s="442">
        <v>3696838</v>
      </c>
      <c r="E12" s="442">
        <v>5057183</v>
      </c>
      <c r="F12" s="440">
        <v>0.01</v>
      </c>
    </row>
    <row r="13" spans="1:6" ht="15.75" thickBot="1" x14ac:dyDescent="0.3">
      <c r="A13" s="428" t="s">
        <v>44</v>
      </c>
      <c r="B13" s="442">
        <v>4286901</v>
      </c>
      <c r="C13" s="442">
        <v>304997</v>
      </c>
      <c r="D13" s="442">
        <v>233269</v>
      </c>
      <c r="E13" s="442">
        <v>4825167</v>
      </c>
      <c r="F13" s="440">
        <v>0.01</v>
      </c>
    </row>
    <row r="14" spans="1:6" ht="15.75" thickBot="1" x14ac:dyDescent="0.3">
      <c r="A14" s="428" t="s">
        <v>68</v>
      </c>
      <c r="B14" s="442">
        <v>111824</v>
      </c>
      <c r="C14" s="443"/>
      <c r="D14" s="442">
        <v>4010626</v>
      </c>
      <c r="E14" s="442">
        <v>4122450</v>
      </c>
      <c r="F14" s="440">
        <v>0</v>
      </c>
    </row>
    <row r="15" spans="1:6" ht="15.75" thickBot="1" x14ac:dyDescent="0.3">
      <c r="A15" s="45" t="s">
        <v>4</v>
      </c>
      <c r="B15" s="444">
        <v>241939686</v>
      </c>
      <c r="C15" s="444">
        <v>27103456</v>
      </c>
      <c r="D15" s="444">
        <v>581115782</v>
      </c>
      <c r="E15" s="444">
        <v>850158925</v>
      </c>
      <c r="F15" s="441">
        <v>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XFD1"/>
    </sheetView>
  </sheetViews>
  <sheetFormatPr baseColWidth="10" defaultRowHeight="15" x14ac:dyDescent="0.25"/>
  <cols>
    <col min="1" max="1" width="19.42578125" customWidth="1"/>
  </cols>
  <sheetData>
    <row r="1" spans="1:2" s="72" customFormat="1" ht="12.75" x14ac:dyDescent="0.2">
      <c r="A1" s="72" t="s">
        <v>113</v>
      </c>
    </row>
    <row r="2" spans="1:2" s="292" customFormat="1" x14ac:dyDescent="0.25"/>
    <row r="3" spans="1:2" x14ac:dyDescent="0.25">
      <c r="A3" s="88" t="s">
        <v>35</v>
      </c>
      <c r="B3" s="87">
        <v>0.73016441658776621</v>
      </c>
    </row>
    <row r="4" spans="1:2" x14ac:dyDescent="0.25">
      <c r="A4" s="302" t="s">
        <v>33</v>
      </c>
      <c r="B4" s="87">
        <v>0.13831837717229267</v>
      </c>
    </row>
    <row r="5" spans="1:2" x14ac:dyDescent="0.25">
      <c r="A5" s="88" t="s">
        <v>34</v>
      </c>
      <c r="B5" s="87">
        <v>8.1208606113298026E-2</v>
      </c>
    </row>
    <row r="6" spans="1:2" x14ac:dyDescent="0.25">
      <c r="A6" s="88" t="s">
        <v>30</v>
      </c>
      <c r="B6" s="87">
        <v>2.7594370483592857E-2</v>
      </c>
    </row>
    <row r="7" spans="1:2" x14ac:dyDescent="0.25">
      <c r="A7" s="88" t="s">
        <v>5</v>
      </c>
      <c r="B7" s="87">
        <v>9.315560536674778E-3</v>
      </c>
    </row>
    <row r="8" spans="1:2" x14ac:dyDescent="0.25">
      <c r="A8" s="16" t="s">
        <v>69</v>
      </c>
      <c r="B8" s="87">
        <v>1.3398669106375634E-2</v>
      </c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69"/>
  <sheetViews>
    <sheetView workbookViewId="0">
      <selection activeCell="F16" sqref="F16"/>
    </sheetView>
  </sheetViews>
  <sheetFormatPr baseColWidth="10" defaultRowHeight="15" x14ac:dyDescent="0.25"/>
  <cols>
    <col min="1" max="1" width="25.85546875" customWidth="1"/>
  </cols>
  <sheetData>
    <row r="1" spans="1:17" s="72" customFormat="1" ht="12.75" x14ac:dyDescent="0.2">
      <c r="A1" s="72" t="s">
        <v>114</v>
      </c>
    </row>
    <row r="2" spans="1:17" s="72" customFormat="1" ht="12.75" x14ac:dyDescent="0.2"/>
    <row r="3" spans="1:17" x14ac:dyDescent="0.25">
      <c r="A3" s="268"/>
      <c r="B3" s="447" t="s">
        <v>62</v>
      </c>
      <c r="C3" s="447" t="s">
        <v>60</v>
      </c>
      <c r="D3" s="445" t="s">
        <v>115</v>
      </c>
      <c r="E3" s="86" t="s">
        <v>70</v>
      </c>
    </row>
    <row r="4" spans="1:17" x14ac:dyDescent="0.25">
      <c r="A4" s="268" t="s">
        <v>17</v>
      </c>
      <c r="B4" s="268">
        <v>6103.27311591753</v>
      </c>
      <c r="C4" s="268">
        <v>4012.9004503716396</v>
      </c>
      <c r="D4" s="268">
        <v>3665.8659763885071</v>
      </c>
      <c r="E4" s="268">
        <v>13782.039542677678</v>
      </c>
    </row>
    <row r="5" spans="1:17" x14ac:dyDescent="0.25">
      <c r="A5" s="268" t="s">
        <v>16</v>
      </c>
      <c r="B5" s="268">
        <v>1330.3752263822228</v>
      </c>
      <c r="C5" s="268">
        <v>4022.9992769541172</v>
      </c>
      <c r="D5" s="268">
        <v>9930.3524194492456</v>
      </c>
      <c r="E5" s="268">
        <v>15283.726922785587</v>
      </c>
    </row>
    <row r="6" spans="1:17" x14ac:dyDescent="0.25">
      <c r="A6" s="268" t="s">
        <v>19</v>
      </c>
      <c r="B6" s="268">
        <v>2522.4872478171587</v>
      </c>
      <c r="C6" s="268">
        <v>4643.8420986628635</v>
      </c>
      <c r="D6" s="268">
        <v>8324.2729296317757</v>
      </c>
      <c r="E6" s="268">
        <v>15490.602276111798</v>
      </c>
    </row>
    <row r="7" spans="1:17" x14ac:dyDescent="0.25">
      <c r="A7" s="268" t="s">
        <v>20</v>
      </c>
      <c r="B7" s="268">
        <v>5561.9885616411539</v>
      </c>
      <c r="C7" s="268">
        <v>6044.9758232874165</v>
      </c>
      <c r="D7" s="268">
        <v>4704.408562137929</v>
      </c>
      <c r="E7" s="268">
        <v>16311.3729470665</v>
      </c>
      <c r="L7" s="303"/>
      <c r="M7" s="303"/>
      <c r="N7" s="303"/>
      <c r="O7" s="303"/>
      <c r="P7" s="303"/>
      <c r="Q7" s="303"/>
    </row>
    <row r="8" spans="1:17" x14ac:dyDescent="0.25">
      <c r="A8" s="268" t="s">
        <v>15</v>
      </c>
      <c r="B8" s="268">
        <v>3853.7902435341607</v>
      </c>
      <c r="C8" s="268">
        <v>3942.9991958762557</v>
      </c>
      <c r="D8" s="268">
        <v>9016.7765875661207</v>
      </c>
      <c r="E8" s="268">
        <v>16813.566026976536</v>
      </c>
      <c r="L8" s="303"/>
      <c r="M8" s="303"/>
      <c r="N8" s="303"/>
      <c r="O8" s="303"/>
      <c r="P8" s="303"/>
      <c r="Q8" s="303"/>
    </row>
    <row r="9" spans="1:17" x14ac:dyDescent="0.25">
      <c r="A9" s="268" t="s">
        <v>24</v>
      </c>
      <c r="B9" s="268">
        <v>5545.7816230771923</v>
      </c>
      <c r="C9" s="268">
        <v>4836.2443606847455</v>
      </c>
      <c r="D9" s="268">
        <v>7189.6248718542001</v>
      </c>
      <c r="E9" s="268">
        <v>17571.650855616139</v>
      </c>
      <c r="L9" s="303"/>
      <c r="M9" s="306"/>
      <c r="N9" s="305"/>
      <c r="O9" s="305"/>
      <c r="P9" s="306"/>
      <c r="Q9" s="306"/>
    </row>
    <row r="10" spans="1:17" x14ac:dyDescent="0.25">
      <c r="A10" s="446" t="s">
        <v>27</v>
      </c>
      <c r="B10" s="446">
        <v>5061.7666324548272</v>
      </c>
      <c r="C10" s="446">
        <v>5586.3259007563884</v>
      </c>
      <c r="D10" s="446">
        <v>7651.052406914383</v>
      </c>
      <c r="E10" s="446">
        <v>18299.1449401256</v>
      </c>
      <c r="L10" s="303"/>
      <c r="M10" s="306"/>
      <c r="N10" s="306"/>
      <c r="O10" s="306"/>
      <c r="P10" s="306"/>
      <c r="Q10" s="306"/>
    </row>
    <row r="11" spans="1:17" x14ac:dyDescent="0.25">
      <c r="A11" s="268" t="s">
        <v>21</v>
      </c>
      <c r="B11" s="268">
        <v>3467.9326816218895</v>
      </c>
      <c r="C11" s="268">
        <v>4981.1621413044668</v>
      </c>
      <c r="D11" s="268">
        <v>9956.4185246751531</v>
      </c>
      <c r="E11" s="268">
        <v>18405.513347601511</v>
      </c>
      <c r="L11" s="303"/>
      <c r="M11" s="306"/>
      <c r="N11" s="306"/>
      <c r="O11" s="306"/>
      <c r="P11" s="306"/>
      <c r="Q11" s="306"/>
    </row>
    <row r="12" spans="1:17" x14ac:dyDescent="0.25">
      <c r="A12" s="268" t="s">
        <v>23</v>
      </c>
      <c r="B12" s="268">
        <v>6372.1478914479694</v>
      </c>
      <c r="C12" s="268">
        <v>5166.3278601064676</v>
      </c>
      <c r="D12" s="268">
        <v>7033.6950666298544</v>
      </c>
      <c r="E12" s="268">
        <v>18572.170818184291</v>
      </c>
      <c r="L12" s="303"/>
      <c r="M12" s="306"/>
      <c r="N12" s="306"/>
      <c r="O12" s="306"/>
      <c r="P12" s="306"/>
      <c r="Q12" s="306"/>
    </row>
    <row r="13" spans="1:17" x14ac:dyDescent="0.25">
      <c r="A13" s="268" t="s">
        <v>18</v>
      </c>
      <c r="B13" s="268">
        <v>2955.2151603858383</v>
      </c>
      <c r="C13" s="268">
        <v>5999.5079115105864</v>
      </c>
      <c r="D13" s="268">
        <v>9665.2744153685544</v>
      </c>
      <c r="E13" s="268">
        <v>18619.997487264976</v>
      </c>
      <c r="L13" s="303"/>
      <c r="M13" s="306"/>
      <c r="N13" s="306"/>
      <c r="O13" s="306"/>
      <c r="P13" s="306"/>
      <c r="Q13" s="306"/>
    </row>
    <row r="14" spans="1:17" x14ac:dyDescent="0.25">
      <c r="A14" s="268" t="s">
        <v>26</v>
      </c>
      <c r="B14" s="268">
        <v>5969.0476236818167</v>
      </c>
      <c r="C14" s="268">
        <v>7302.0044938430756</v>
      </c>
      <c r="D14" s="268">
        <v>7350.7770389597363</v>
      </c>
      <c r="E14" s="268">
        <v>20621.829156484626</v>
      </c>
      <c r="L14" s="303"/>
      <c r="M14" s="306"/>
      <c r="N14" s="306"/>
      <c r="O14" s="306"/>
      <c r="P14" s="306"/>
      <c r="Q14" s="306"/>
    </row>
    <row r="15" spans="1:17" x14ac:dyDescent="0.25">
      <c r="A15" s="268" t="s">
        <v>22</v>
      </c>
      <c r="B15" s="268">
        <v>7587.6695953081326</v>
      </c>
      <c r="C15" s="268">
        <v>4669.2785949297822</v>
      </c>
      <c r="D15" s="268">
        <v>9129.6647846597243</v>
      </c>
      <c r="E15" s="268">
        <v>21386.612974897638</v>
      </c>
      <c r="L15" s="303"/>
      <c r="M15" s="306"/>
      <c r="N15" s="306"/>
      <c r="O15" s="306"/>
      <c r="P15" s="306"/>
      <c r="Q15" s="306"/>
    </row>
    <row r="16" spans="1:17" x14ac:dyDescent="0.25">
      <c r="A16" s="268" t="s">
        <v>25</v>
      </c>
      <c r="B16" s="268">
        <v>3350.8992711715141</v>
      </c>
      <c r="C16" s="268">
        <v>7106.432048932953</v>
      </c>
      <c r="D16" s="268">
        <v>11790.47738167832</v>
      </c>
      <c r="E16" s="268">
        <v>22247.808701782786</v>
      </c>
      <c r="F16" s="317"/>
      <c r="L16" s="303"/>
      <c r="M16" s="306"/>
      <c r="N16" s="306"/>
      <c r="O16" s="306"/>
      <c r="P16" s="306"/>
      <c r="Q16" s="306"/>
    </row>
    <row r="17" spans="12:17" x14ac:dyDescent="0.25">
      <c r="L17" s="303"/>
      <c r="M17" s="306"/>
      <c r="N17" s="306"/>
      <c r="O17" s="306"/>
      <c r="P17" s="306"/>
      <c r="Q17" s="306"/>
    </row>
    <row r="18" spans="12:17" x14ac:dyDescent="0.25">
      <c r="L18" s="303"/>
      <c r="M18" s="306"/>
      <c r="N18" s="306"/>
      <c r="O18" s="306"/>
      <c r="P18" s="306"/>
      <c r="Q18" s="306"/>
    </row>
    <row r="19" spans="12:17" x14ac:dyDescent="0.25">
      <c r="L19" s="303"/>
      <c r="M19" s="306"/>
      <c r="N19" s="306"/>
      <c r="O19" s="306"/>
      <c r="P19" s="306"/>
      <c r="Q19" s="306"/>
    </row>
    <row r="20" spans="12:17" x14ac:dyDescent="0.25">
      <c r="L20" s="303"/>
      <c r="M20" s="306"/>
      <c r="N20" s="306"/>
      <c r="O20" s="306"/>
      <c r="P20" s="306"/>
      <c r="Q20" s="306"/>
    </row>
    <row r="21" spans="12:17" x14ac:dyDescent="0.25">
      <c r="L21" s="303"/>
      <c r="M21" s="306"/>
      <c r="N21" s="306"/>
      <c r="O21" s="306"/>
      <c r="P21" s="306"/>
      <c r="Q21" s="306"/>
    </row>
    <row r="22" spans="12:17" x14ac:dyDescent="0.25">
      <c r="L22" s="303"/>
      <c r="M22" s="306"/>
      <c r="N22" s="306"/>
      <c r="O22" s="306"/>
      <c r="P22" s="306"/>
      <c r="Q22" s="306"/>
    </row>
    <row r="23" spans="12:17" x14ac:dyDescent="0.25">
      <c r="L23" s="303"/>
      <c r="M23" s="325"/>
      <c r="N23" s="325"/>
      <c r="O23" s="325"/>
      <c r="P23" s="325"/>
      <c r="Q23" s="303"/>
    </row>
    <row r="24" spans="12:17" x14ac:dyDescent="0.25">
      <c r="M24" s="276"/>
      <c r="N24" s="276"/>
      <c r="O24" s="276"/>
      <c r="P24" s="276"/>
    </row>
    <row r="25" spans="12:17" x14ac:dyDescent="0.25">
      <c r="M25" s="276"/>
      <c r="N25" s="276"/>
      <c r="O25" s="276"/>
      <c r="P25" s="276"/>
      <c r="Q25" s="276"/>
    </row>
    <row r="26" spans="12:17" x14ac:dyDescent="0.25">
      <c r="M26" s="276"/>
      <c r="N26" s="276"/>
      <c r="O26" s="276"/>
      <c r="P26" s="276"/>
      <c r="Q26" s="276"/>
    </row>
    <row r="27" spans="12:17" x14ac:dyDescent="0.25">
      <c r="M27" s="276"/>
      <c r="N27" s="276"/>
      <c r="O27" s="276"/>
      <c r="P27" s="276"/>
      <c r="Q27" s="276"/>
    </row>
    <row r="28" spans="12:17" x14ac:dyDescent="0.25">
      <c r="M28" s="276"/>
      <c r="N28" s="276"/>
      <c r="O28" s="276"/>
      <c r="P28" s="276"/>
      <c r="Q28" s="276"/>
    </row>
    <row r="29" spans="12:17" x14ac:dyDescent="0.25">
      <c r="M29" s="276"/>
      <c r="N29" s="276"/>
      <c r="O29" s="276"/>
      <c r="P29" s="276"/>
      <c r="Q29" s="276"/>
    </row>
    <row r="30" spans="12:17" x14ac:dyDescent="0.25">
      <c r="M30" s="276"/>
      <c r="N30" s="276"/>
      <c r="O30" s="276"/>
      <c r="P30" s="276"/>
      <c r="Q30" s="276"/>
    </row>
    <row r="31" spans="12:17" x14ac:dyDescent="0.25">
      <c r="M31" s="276"/>
      <c r="N31" s="276"/>
      <c r="O31" s="276"/>
      <c r="P31" s="276"/>
      <c r="Q31" s="276"/>
    </row>
    <row r="32" spans="12:17" x14ac:dyDescent="0.25">
      <c r="M32" s="276"/>
      <c r="N32" s="276"/>
      <c r="O32" s="276"/>
      <c r="P32" s="276"/>
      <c r="Q32" s="276"/>
    </row>
    <row r="33" spans="13:17" x14ac:dyDescent="0.25">
      <c r="M33" s="276"/>
      <c r="N33" s="276"/>
      <c r="O33" s="276"/>
      <c r="P33" s="276"/>
      <c r="Q33" s="276"/>
    </row>
    <row r="34" spans="13:17" x14ac:dyDescent="0.25">
      <c r="M34" s="276"/>
      <c r="N34" s="276"/>
      <c r="O34" s="276"/>
      <c r="P34" s="276"/>
      <c r="Q34" s="276"/>
    </row>
    <row r="35" spans="13:17" x14ac:dyDescent="0.25">
      <c r="N35" s="276"/>
      <c r="O35" s="276"/>
      <c r="P35" s="276"/>
      <c r="Q35" s="276"/>
    </row>
    <row r="36" spans="13:17" x14ac:dyDescent="0.25">
      <c r="N36" s="276"/>
      <c r="O36" s="276"/>
      <c r="P36" s="276"/>
      <c r="Q36" s="276"/>
    </row>
    <row r="37" spans="13:17" s="277" customFormat="1" x14ac:dyDescent="0.25">
      <c r="N37" s="276"/>
      <c r="O37" s="276"/>
      <c r="P37" s="276"/>
      <c r="Q37" s="276"/>
    </row>
    <row r="38" spans="13:17" x14ac:dyDescent="0.25">
      <c r="N38" s="276"/>
      <c r="O38" s="276"/>
      <c r="P38" s="276"/>
      <c r="Q38" s="276"/>
    </row>
    <row r="55" spans="3:12" x14ac:dyDescent="0.25">
      <c r="C55" s="277"/>
      <c r="D55" s="277" t="s">
        <v>240</v>
      </c>
      <c r="E55" s="277" t="s">
        <v>241</v>
      </c>
      <c r="F55" s="277"/>
    </row>
    <row r="56" spans="3:12" x14ac:dyDescent="0.25">
      <c r="C56" s="278" t="s">
        <v>242</v>
      </c>
      <c r="D56" s="279"/>
      <c r="E56" s="285"/>
      <c r="F56" s="277"/>
      <c r="H56" s="277"/>
      <c r="I56" s="277" t="s">
        <v>236</v>
      </c>
      <c r="J56" s="277" t="s">
        <v>237</v>
      </c>
      <c r="K56" s="277" t="s">
        <v>238</v>
      </c>
      <c r="L56" s="277" t="s">
        <v>70</v>
      </c>
    </row>
    <row r="57" spans="3:12" x14ac:dyDescent="0.25">
      <c r="C57" s="280" t="s">
        <v>15</v>
      </c>
      <c r="D57" s="281">
        <v>648.48020833333328</v>
      </c>
      <c r="E57" s="286">
        <v>648.48020833333328</v>
      </c>
      <c r="F57" s="277">
        <v>1</v>
      </c>
      <c r="H57" s="277" t="s">
        <v>15</v>
      </c>
      <c r="I57">
        <f>$F57*D40</f>
        <v>0</v>
      </c>
      <c r="J57" s="277">
        <f t="shared" ref="J57:L57" si="0">$F57*E40</f>
        <v>0</v>
      </c>
      <c r="K57" s="277">
        <f t="shared" si="0"/>
        <v>0</v>
      </c>
      <c r="L57" s="277">
        <f t="shared" si="0"/>
        <v>0</v>
      </c>
    </row>
    <row r="58" spans="3:12" x14ac:dyDescent="0.25">
      <c r="C58" s="280" t="s">
        <v>16</v>
      </c>
      <c r="D58" s="281">
        <v>363.04749999999996</v>
      </c>
      <c r="E58" s="286">
        <v>363.04750000000001</v>
      </c>
      <c r="F58" s="277">
        <v>0.99999999999999989</v>
      </c>
      <c r="H58" s="277" t="s">
        <v>16</v>
      </c>
      <c r="I58" s="277">
        <f t="shared" ref="I58:I69" si="1">$F58*D41</f>
        <v>0</v>
      </c>
      <c r="J58" s="277">
        <f t="shared" ref="J58:J69" si="2">$F58*E41</f>
        <v>0</v>
      </c>
      <c r="K58" s="277">
        <f t="shared" ref="K58:K69" si="3">$F58*F41</f>
        <v>0</v>
      </c>
      <c r="L58" s="277">
        <f t="shared" ref="L58:L68" si="4">$F58*G41</f>
        <v>0</v>
      </c>
    </row>
    <row r="59" spans="3:12" x14ac:dyDescent="0.25">
      <c r="C59" s="280" t="s">
        <v>17</v>
      </c>
      <c r="D59" s="281">
        <v>819.94320833333325</v>
      </c>
      <c r="E59" s="286">
        <v>819.94320833333336</v>
      </c>
      <c r="F59" s="277">
        <v>0.99999999999999989</v>
      </c>
      <c r="H59" s="277" t="s">
        <v>17</v>
      </c>
      <c r="I59" s="277">
        <f t="shared" si="1"/>
        <v>0</v>
      </c>
      <c r="J59" s="277">
        <f t="shared" si="2"/>
        <v>0</v>
      </c>
      <c r="K59" s="277">
        <f t="shared" si="3"/>
        <v>0</v>
      </c>
      <c r="L59" s="277">
        <f t="shared" si="4"/>
        <v>0</v>
      </c>
    </row>
    <row r="60" spans="3:12" x14ac:dyDescent="0.25">
      <c r="C60" s="280" t="s">
        <v>18</v>
      </c>
      <c r="D60" s="281">
        <v>520.15035</v>
      </c>
      <c r="E60" s="286">
        <v>520.15035</v>
      </c>
      <c r="F60" s="277">
        <v>1</v>
      </c>
      <c r="H60" s="277" t="s">
        <v>18</v>
      </c>
      <c r="I60" s="277">
        <f t="shared" si="1"/>
        <v>0</v>
      </c>
      <c r="J60" s="277">
        <f t="shared" si="2"/>
        <v>0</v>
      </c>
      <c r="K60" s="277">
        <f t="shared" si="3"/>
        <v>0</v>
      </c>
      <c r="L60" s="277">
        <f t="shared" si="4"/>
        <v>0</v>
      </c>
    </row>
    <row r="61" spans="3:12" x14ac:dyDescent="0.25">
      <c r="C61" s="280" t="s">
        <v>19</v>
      </c>
      <c r="D61" s="281">
        <v>637.93000000000006</v>
      </c>
      <c r="E61" s="286">
        <v>637.93000000000006</v>
      </c>
      <c r="F61" s="277">
        <v>1</v>
      </c>
      <c r="H61" s="277" t="s">
        <v>19</v>
      </c>
      <c r="I61" s="277">
        <f t="shared" si="1"/>
        <v>0</v>
      </c>
      <c r="J61" s="277">
        <f t="shared" si="2"/>
        <v>0</v>
      </c>
      <c r="K61" s="277">
        <f t="shared" si="3"/>
        <v>0</v>
      </c>
      <c r="L61" s="277">
        <f t="shared" si="4"/>
        <v>0</v>
      </c>
    </row>
    <row r="62" spans="3:12" x14ac:dyDescent="0.25">
      <c r="C62" s="280" t="s">
        <v>20</v>
      </c>
      <c r="D62" s="281">
        <v>3058.6775275</v>
      </c>
      <c r="E62" s="286">
        <v>3086.8025275</v>
      </c>
      <c r="F62" s="277">
        <v>0.99088862998217819</v>
      </c>
      <c r="H62" s="277" t="s">
        <v>20</v>
      </c>
      <c r="I62" s="277">
        <f t="shared" si="1"/>
        <v>0</v>
      </c>
      <c r="J62" s="277">
        <f>$F62*E45</f>
        <v>0</v>
      </c>
      <c r="K62" s="277">
        <f t="shared" si="3"/>
        <v>0</v>
      </c>
      <c r="L62" s="277">
        <f t="shared" si="4"/>
        <v>0</v>
      </c>
    </row>
    <row r="63" spans="3:12" x14ac:dyDescent="0.25">
      <c r="C63" s="280" t="s">
        <v>243</v>
      </c>
      <c r="D63" s="281">
        <v>1157.4788666666664</v>
      </c>
      <c r="E63" s="286">
        <v>1157.4788666666668</v>
      </c>
      <c r="F63" s="277">
        <v>0.99999999999999956</v>
      </c>
      <c r="H63" s="277" t="s">
        <v>21</v>
      </c>
      <c r="I63" s="277">
        <f t="shared" si="1"/>
        <v>0</v>
      </c>
      <c r="J63" s="277">
        <f t="shared" si="2"/>
        <v>0</v>
      </c>
      <c r="K63" s="277">
        <f t="shared" si="3"/>
        <v>0</v>
      </c>
      <c r="L63" s="277">
        <f t="shared" si="4"/>
        <v>0</v>
      </c>
    </row>
    <row r="64" spans="3:12" x14ac:dyDescent="0.25">
      <c r="C64" s="280" t="s">
        <v>244</v>
      </c>
      <c r="D64" s="281">
        <v>1570.0482249999998</v>
      </c>
      <c r="E64" s="286">
        <v>1570.0482249999998</v>
      </c>
      <c r="F64" s="277">
        <v>1</v>
      </c>
      <c r="H64" s="277" t="s">
        <v>22</v>
      </c>
      <c r="I64" s="277">
        <f t="shared" si="1"/>
        <v>0</v>
      </c>
      <c r="J64" s="277">
        <f t="shared" si="2"/>
        <v>0</v>
      </c>
      <c r="K64" s="277">
        <f t="shared" si="3"/>
        <v>0</v>
      </c>
      <c r="L64" s="277">
        <f t="shared" si="4"/>
        <v>0</v>
      </c>
    </row>
    <row r="65" spans="3:12" x14ac:dyDescent="0.25">
      <c r="C65" s="280" t="s">
        <v>23</v>
      </c>
      <c r="D65" s="281">
        <v>401.82343750000001</v>
      </c>
      <c r="E65" s="286">
        <v>401.82343750000001</v>
      </c>
      <c r="F65" s="277">
        <v>1</v>
      </c>
      <c r="H65" s="277" t="s">
        <v>23</v>
      </c>
      <c r="I65" s="277">
        <f t="shared" si="1"/>
        <v>0</v>
      </c>
      <c r="J65" s="277">
        <f t="shared" si="2"/>
        <v>0</v>
      </c>
      <c r="K65" s="277">
        <f t="shared" si="3"/>
        <v>0</v>
      </c>
      <c r="L65" s="277">
        <f t="shared" si="4"/>
        <v>0</v>
      </c>
    </row>
    <row r="66" spans="3:12" x14ac:dyDescent="0.25">
      <c r="C66" s="280" t="s">
        <v>24</v>
      </c>
      <c r="D66" s="281">
        <v>986.03505000000007</v>
      </c>
      <c r="E66" s="286">
        <v>986.03505000000007</v>
      </c>
      <c r="F66" s="277">
        <v>1</v>
      </c>
      <c r="H66" s="277" t="s">
        <v>24</v>
      </c>
      <c r="I66" s="277">
        <f t="shared" si="1"/>
        <v>0</v>
      </c>
      <c r="J66" s="277">
        <f t="shared" si="2"/>
        <v>0</v>
      </c>
      <c r="K66" s="277">
        <f t="shared" si="3"/>
        <v>0</v>
      </c>
      <c r="L66" s="277">
        <f t="shared" si="4"/>
        <v>0</v>
      </c>
    </row>
    <row r="67" spans="3:12" x14ac:dyDescent="0.25">
      <c r="C67" s="280" t="s">
        <v>25</v>
      </c>
      <c r="D67" s="281">
        <v>1305.4706083333333</v>
      </c>
      <c r="E67" s="286">
        <v>1305.4706083333333</v>
      </c>
      <c r="F67" s="277">
        <v>1</v>
      </c>
      <c r="H67" s="277" t="s">
        <v>25</v>
      </c>
      <c r="I67" s="277">
        <f t="shared" si="1"/>
        <v>0</v>
      </c>
      <c r="J67" s="277">
        <f t="shared" si="2"/>
        <v>0</v>
      </c>
      <c r="K67" s="277">
        <f t="shared" si="3"/>
        <v>0</v>
      </c>
      <c r="L67" s="277">
        <f t="shared" si="4"/>
        <v>0</v>
      </c>
    </row>
    <row r="68" spans="3:12" x14ac:dyDescent="0.25">
      <c r="C68" s="282" t="s">
        <v>26</v>
      </c>
      <c r="D68" s="281">
        <v>1724.1556658333332</v>
      </c>
      <c r="E68" s="286">
        <v>1724.1556658333334</v>
      </c>
      <c r="F68" s="277">
        <v>0.99999999999999989</v>
      </c>
      <c r="H68" s="277" t="s">
        <v>26</v>
      </c>
      <c r="I68" s="277">
        <f t="shared" si="1"/>
        <v>0</v>
      </c>
      <c r="J68" s="277">
        <f t="shared" si="2"/>
        <v>0</v>
      </c>
      <c r="K68" s="277">
        <f t="shared" si="3"/>
        <v>0</v>
      </c>
      <c r="L68" s="277">
        <f t="shared" si="4"/>
        <v>0</v>
      </c>
    </row>
    <row r="69" spans="3:12" x14ac:dyDescent="0.25">
      <c r="C69" s="283" t="s">
        <v>245</v>
      </c>
      <c r="D69" s="284">
        <v>13193.240647500001</v>
      </c>
      <c r="E69" s="287">
        <v>13221.365647500001</v>
      </c>
      <c r="F69" s="277">
        <v>0.99787276135084291</v>
      </c>
      <c r="H69" s="277" t="s">
        <v>239</v>
      </c>
      <c r="I69" s="277">
        <f t="shared" si="1"/>
        <v>0</v>
      </c>
      <c r="J69" s="277">
        <f t="shared" si="2"/>
        <v>0</v>
      </c>
      <c r="K69" s="277">
        <f t="shared" si="3"/>
        <v>0</v>
      </c>
      <c r="L69" s="277">
        <f>$F69*G52</f>
        <v>0</v>
      </c>
    </row>
  </sheetData>
  <sortState ref="A3:E15">
    <sortCondition ref="E3:E15"/>
  </sortState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6"/>
  <sheetViews>
    <sheetView workbookViewId="0">
      <selection sqref="A1:XFD1"/>
    </sheetView>
  </sheetViews>
  <sheetFormatPr baseColWidth="10" defaultRowHeight="15" x14ac:dyDescent="0.25"/>
  <cols>
    <col min="1" max="1" width="35.140625" customWidth="1"/>
    <col min="2" max="2" width="45.5703125" customWidth="1"/>
  </cols>
  <sheetData>
    <row r="1" spans="1:11" s="72" customFormat="1" ht="12.75" x14ac:dyDescent="0.2">
      <c r="A1" s="72" t="s">
        <v>116</v>
      </c>
    </row>
    <row r="2" spans="1:11" x14ac:dyDescent="0.25">
      <c r="A2" s="448" t="s">
        <v>5</v>
      </c>
      <c r="B2" s="449" t="s">
        <v>71</v>
      </c>
      <c r="H2" s="118"/>
      <c r="I2" s="118"/>
      <c r="J2" s="118"/>
      <c r="K2" s="118"/>
    </row>
    <row r="3" spans="1:11" x14ac:dyDescent="0.25">
      <c r="A3" s="448"/>
      <c r="B3" s="449"/>
      <c r="H3" s="118"/>
      <c r="I3" s="118"/>
      <c r="J3" s="327"/>
      <c r="K3" s="118"/>
    </row>
    <row r="4" spans="1:11" x14ac:dyDescent="0.25">
      <c r="A4" s="91" t="s">
        <v>16</v>
      </c>
      <c r="B4" s="90">
        <v>0.79708413012773438</v>
      </c>
      <c r="H4" s="118"/>
      <c r="I4" s="118"/>
      <c r="J4" s="327"/>
      <c r="K4" s="118"/>
    </row>
    <row r="5" spans="1:11" x14ac:dyDescent="0.25">
      <c r="A5" s="91" t="s">
        <v>23</v>
      </c>
      <c r="B5" s="90">
        <v>0.84173174744790613</v>
      </c>
      <c r="H5" s="118"/>
      <c r="I5" s="118"/>
      <c r="J5" s="327"/>
      <c r="K5" s="118"/>
    </row>
    <row r="6" spans="1:11" x14ac:dyDescent="0.25">
      <c r="A6" s="91" t="s">
        <v>24</v>
      </c>
      <c r="B6" s="90">
        <v>0.85209071888116195</v>
      </c>
      <c r="H6" s="118"/>
      <c r="I6" s="118"/>
      <c r="J6" s="327"/>
      <c r="K6" s="118"/>
    </row>
    <row r="7" spans="1:11" x14ac:dyDescent="0.25">
      <c r="A7" s="91" t="s">
        <v>19</v>
      </c>
      <c r="B7" s="90">
        <v>0.85794867640298056</v>
      </c>
      <c r="H7" s="118"/>
      <c r="I7" s="118"/>
      <c r="J7" s="327"/>
      <c r="K7" s="118"/>
    </row>
    <row r="8" spans="1:11" x14ac:dyDescent="0.25">
      <c r="A8" s="91" t="s">
        <v>20</v>
      </c>
      <c r="B8" s="90">
        <v>0.85898269381335046</v>
      </c>
      <c r="H8" s="118"/>
      <c r="I8" s="118"/>
      <c r="J8" s="327"/>
      <c r="K8" s="118"/>
    </row>
    <row r="9" spans="1:11" x14ac:dyDescent="0.25">
      <c r="A9" s="91" t="s">
        <v>17</v>
      </c>
      <c r="B9" s="90">
        <v>0.86159424415230745</v>
      </c>
      <c r="H9" s="118"/>
      <c r="I9" s="118"/>
      <c r="J9" s="327"/>
      <c r="K9" s="118"/>
    </row>
    <row r="10" spans="1:11" x14ac:dyDescent="0.25">
      <c r="A10" s="169" t="s">
        <v>248</v>
      </c>
      <c r="B10" s="90">
        <v>0.86451865674272488</v>
      </c>
      <c r="H10" s="118"/>
      <c r="I10" s="118"/>
      <c r="J10" s="327"/>
      <c r="K10" s="118"/>
    </row>
    <row r="11" spans="1:11" x14ac:dyDescent="0.25">
      <c r="A11" s="91" t="s">
        <v>18</v>
      </c>
      <c r="B11" s="90">
        <v>0.86626717634979933</v>
      </c>
      <c r="H11" s="118"/>
      <c r="I11" s="118"/>
      <c r="J11" s="327"/>
      <c r="K11" s="118"/>
    </row>
    <row r="12" spans="1:11" x14ac:dyDescent="0.25">
      <c r="A12" s="91" t="s">
        <v>25</v>
      </c>
      <c r="B12" s="90">
        <v>0.87011250136948759</v>
      </c>
      <c r="H12" s="118"/>
      <c r="I12" s="118"/>
      <c r="J12" s="327"/>
      <c r="K12" s="118"/>
    </row>
    <row r="13" spans="1:11" x14ac:dyDescent="0.25">
      <c r="A13" s="91" t="s">
        <v>243</v>
      </c>
      <c r="B13" s="90">
        <v>0.87457195869317617</v>
      </c>
      <c r="H13" s="118"/>
      <c r="I13" s="118"/>
      <c r="J13" s="327"/>
      <c r="K13" s="118"/>
    </row>
    <row r="14" spans="1:11" x14ac:dyDescent="0.25">
      <c r="A14" s="91" t="s">
        <v>244</v>
      </c>
      <c r="B14" s="90">
        <v>0.87506423774578768</v>
      </c>
      <c r="H14" s="118"/>
      <c r="I14" s="118"/>
      <c r="J14" s="327"/>
      <c r="K14" s="118"/>
    </row>
    <row r="15" spans="1:11" x14ac:dyDescent="0.25">
      <c r="A15" s="91" t="s">
        <v>26</v>
      </c>
      <c r="B15" s="90">
        <v>0.87790250787285051</v>
      </c>
      <c r="H15" s="118"/>
      <c r="I15" s="118"/>
      <c r="J15" s="327"/>
      <c r="K15" s="118"/>
    </row>
    <row r="16" spans="1:11" x14ac:dyDescent="0.25">
      <c r="A16" s="91" t="s">
        <v>15</v>
      </c>
      <c r="B16" s="90">
        <v>0.88129643528906632</v>
      </c>
      <c r="H16" s="118"/>
      <c r="I16" s="118"/>
      <c r="J16" s="118"/>
      <c r="K16" s="118"/>
    </row>
  </sheetData>
  <sortState ref="I3:J15">
    <sortCondition ref="I3"/>
  </sortState>
  <mergeCells count="2">
    <mergeCell ref="B2:B3"/>
    <mergeCell ref="A2:A3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24"/>
  <sheetViews>
    <sheetView workbookViewId="0">
      <selection activeCell="F8" sqref="F8"/>
    </sheetView>
  </sheetViews>
  <sheetFormatPr baseColWidth="10" defaultRowHeight="15" x14ac:dyDescent="0.25"/>
  <cols>
    <col min="1" max="1" width="41.7109375" customWidth="1"/>
  </cols>
  <sheetData>
    <row r="1" spans="1:18" s="72" customFormat="1" ht="12.75" x14ac:dyDescent="0.2">
      <c r="A1" s="72" t="s">
        <v>117</v>
      </c>
      <c r="N1" s="457"/>
      <c r="O1" s="457"/>
      <c r="P1" s="457"/>
      <c r="Q1" s="457"/>
      <c r="R1" s="457"/>
    </row>
    <row r="2" spans="1:18" s="72" customFormat="1" ht="12.75" x14ac:dyDescent="0.2">
      <c r="N2" s="457"/>
      <c r="O2" s="457"/>
      <c r="P2" s="457"/>
      <c r="Q2" s="457"/>
      <c r="R2" s="457"/>
    </row>
    <row r="3" spans="1:18" x14ac:dyDescent="0.25">
      <c r="A3" s="388" t="s">
        <v>72</v>
      </c>
      <c r="B3" s="389">
        <v>2016</v>
      </c>
      <c r="C3" s="389">
        <v>2017</v>
      </c>
      <c r="N3" s="303"/>
      <c r="O3" s="390"/>
      <c r="P3" s="303"/>
      <c r="Q3" s="303"/>
      <c r="R3" s="303"/>
    </row>
    <row r="4" spans="1:18" x14ac:dyDescent="0.25">
      <c r="A4" s="388"/>
      <c r="B4" s="389"/>
      <c r="C4" s="389"/>
      <c r="N4" s="303"/>
      <c r="O4" s="390"/>
      <c r="P4" s="303"/>
      <c r="Q4" s="303"/>
      <c r="R4" s="303"/>
    </row>
    <row r="5" spans="1:18" x14ac:dyDescent="0.25">
      <c r="A5" s="93" t="s">
        <v>15</v>
      </c>
      <c r="B5" s="269">
        <v>119842.30733815099</v>
      </c>
      <c r="C5" s="268">
        <v>109267.69137968421</v>
      </c>
      <c r="N5" s="303"/>
      <c r="O5" s="312"/>
      <c r="P5" s="303"/>
      <c r="Q5" s="303"/>
      <c r="R5" s="303"/>
    </row>
    <row r="6" spans="1:18" x14ac:dyDescent="0.25">
      <c r="A6" s="93" t="s">
        <v>26</v>
      </c>
      <c r="B6" s="269">
        <v>109238.58734398364</v>
      </c>
      <c r="C6" s="268">
        <v>111685.8728976359</v>
      </c>
      <c r="N6" s="303"/>
      <c r="O6" s="312"/>
      <c r="P6" s="303"/>
      <c r="Q6" s="303"/>
      <c r="R6" s="303"/>
    </row>
    <row r="7" spans="1:18" x14ac:dyDescent="0.25">
      <c r="A7" s="93" t="s">
        <v>243</v>
      </c>
      <c r="B7" s="269">
        <v>103941.4348055517</v>
      </c>
      <c r="C7" s="268">
        <v>113359.38868401496</v>
      </c>
      <c r="N7" s="303"/>
      <c r="O7" s="312"/>
      <c r="P7" s="303"/>
      <c r="Q7" s="303"/>
      <c r="R7" s="303"/>
    </row>
    <row r="8" spans="1:18" x14ac:dyDescent="0.25">
      <c r="A8" s="344" t="s">
        <v>244</v>
      </c>
      <c r="B8" s="269">
        <v>106427.79666260813</v>
      </c>
      <c r="C8" s="268">
        <v>114674.60723379994</v>
      </c>
      <c r="N8" s="303"/>
      <c r="O8" s="312"/>
      <c r="P8" s="303"/>
      <c r="Q8" s="303"/>
      <c r="R8" s="303"/>
    </row>
    <row r="9" spans="1:18" x14ac:dyDescent="0.25">
      <c r="A9" s="93" t="s">
        <v>25</v>
      </c>
      <c r="B9" s="269">
        <v>109221.54087810389</v>
      </c>
      <c r="C9" s="268">
        <v>125427.4279135601</v>
      </c>
      <c r="N9" s="303"/>
      <c r="O9" s="312"/>
      <c r="P9" s="303"/>
      <c r="Q9" s="303"/>
      <c r="R9" s="303"/>
    </row>
    <row r="10" spans="1:18" x14ac:dyDescent="0.25">
      <c r="A10" s="93" t="s">
        <v>18</v>
      </c>
      <c r="B10" s="269">
        <v>115607.71492396874</v>
      </c>
      <c r="C10" s="268">
        <v>125807.80014855326</v>
      </c>
      <c r="N10" s="303"/>
      <c r="O10" s="312"/>
      <c r="P10" s="303"/>
      <c r="Q10" s="303"/>
      <c r="R10" s="303"/>
    </row>
    <row r="11" spans="1:18" x14ac:dyDescent="0.25">
      <c r="A11" s="93" t="s">
        <v>17</v>
      </c>
      <c r="B11" s="269">
        <v>113934.8221926673</v>
      </c>
      <c r="C11" s="268">
        <v>127167.88732471676</v>
      </c>
      <c r="N11" s="303"/>
      <c r="O11" s="312"/>
      <c r="P11" s="303"/>
      <c r="Q11" s="303"/>
      <c r="R11" s="303"/>
    </row>
    <row r="12" spans="1:18" x14ac:dyDescent="0.25">
      <c r="A12" s="93" t="s">
        <v>19</v>
      </c>
      <c r="B12" s="269">
        <v>122820.73261780175</v>
      </c>
      <c r="C12" s="268">
        <v>127313.67324001119</v>
      </c>
      <c r="N12" s="303"/>
      <c r="O12" s="312"/>
      <c r="P12" s="303"/>
      <c r="Q12" s="303"/>
      <c r="R12" s="303"/>
    </row>
    <row r="13" spans="1:18" x14ac:dyDescent="0.25">
      <c r="A13" s="93" t="s">
        <v>24</v>
      </c>
      <c r="B13" s="269">
        <v>127444.53741803416</v>
      </c>
      <c r="C13" s="268">
        <v>136532.06927076273</v>
      </c>
      <c r="N13" s="303"/>
      <c r="O13" s="312"/>
      <c r="P13" s="303"/>
      <c r="Q13" s="303"/>
      <c r="R13" s="303"/>
    </row>
    <row r="14" spans="1:18" x14ac:dyDescent="0.25">
      <c r="A14" s="93" t="s">
        <v>20</v>
      </c>
      <c r="B14" s="269">
        <v>147186.38733096013</v>
      </c>
      <c r="C14" s="268">
        <v>140907.0358550821</v>
      </c>
      <c r="N14" s="303"/>
      <c r="O14" s="312"/>
      <c r="P14" s="303"/>
      <c r="Q14" s="303"/>
      <c r="R14" s="303"/>
    </row>
    <row r="15" spans="1:18" x14ac:dyDescent="0.25">
      <c r="A15" s="93" t="s">
        <v>23</v>
      </c>
      <c r="B15" s="269">
        <v>142435.65329726756</v>
      </c>
      <c r="C15" s="268">
        <v>147496.17799484424</v>
      </c>
      <c r="N15" s="303"/>
      <c r="O15" s="312"/>
      <c r="P15" s="303"/>
      <c r="Q15" s="303"/>
      <c r="R15" s="303"/>
    </row>
    <row r="16" spans="1:18" x14ac:dyDescent="0.25">
      <c r="A16" s="93" t="s">
        <v>16</v>
      </c>
      <c r="B16" s="269">
        <v>165797.23777477437</v>
      </c>
      <c r="C16" s="268">
        <v>181228.16347723082</v>
      </c>
      <c r="N16" s="303"/>
      <c r="O16" s="312"/>
      <c r="P16" s="303"/>
      <c r="Q16" s="303"/>
      <c r="R16" s="303"/>
    </row>
    <row r="17" spans="2:18" x14ac:dyDescent="0.25">
      <c r="B17" s="270"/>
      <c r="C17" s="270"/>
      <c r="D17" s="366"/>
      <c r="N17" s="303"/>
      <c r="O17" s="303"/>
      <c r="P17" s="303"/>
      <c r="Q17" s="303"/>
      <c r="R17" s="303"/>
    </row>
    <row r="18" spans="2:18" x14ac:dyDescent="0.25">
      <c r="N18" s="303"/>
      <c r="O18" s="303"/>
      <c r="P18" s="303"/>
      <c r="Q18" s="303"/>
      <c r="R18" s="303"/>
    </row>
    <row r="19" spans="2:18" x14ac:dyDescent="0.25">
      <c r="N19" s="303"/>
      <c r="O19" s="303"/>
      <c r="P19" s="303"/>
      <c r="Q19" s="303"/>
      <c r="R19" s="303"/>
    </row>
    <row r="20" spans="2:18" x14ac:dyDescent="0.25">
      <c r="N20" s="303"/>
      <c r="O20" s="303"/>
      <c r="P20" s="303"/>
      <c r="Q20" s="303"/>
      <c r="R20" s="303"/>
    </row>
    <row r="21" spans="2:18" x14ac:dyDescent="0.25">
      <c r="N21" s="303"/>
      <c r="O21" s="303"/>
      <c r="P21" s="303"/>
      <c r="Q21" s="303"/>
      <c r="R21" s="303"/>
    </row>
    <row r="22" spans="2:18" x14ac:dyDescent="0.25">
      <c r="N22" s="309"/>
      <c r="O22" s="310"/>
      <c r="P22" s="311"/>
      <c r="Q22" s="303"/>
      <c r="R22" s="303"/>
    </row>
    <row r="23" spans="2:18" x14ac:dyDescent="0.25">
      <c r="N23" s="303"/>
      <c r="O23" s="303"/>
      <c r="P23" s="303"/>
      <c r="Q23" s="303"/>
      <c r="R23" s="303"/>
    </row>
    <row r="24" spans="2:18" x14ac:dyDescent="0.25">
      <c r="N24" s="303"/>
      <c r="O24" s="303"/>
      <c r="P24" s="303"/>
      <c r="Q24" s="303"/>
      <c r="R24" s="303"/>
    </row>
  </sheetData>
  <mergeCells count="4">
    <mergeCell ref="A3:A4"/>
    <mergeCell ref="B3:B4"/>
    <mergeCell ref="C3:C4"/>
    <mergeCell ref="O3:O4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XFD1"/>
    </sheetView>
  </sheetViews>
  <sheetFormatPr baseColWidth="10" defaultRowHeight="15" x14ac:dyDescent="0.25"/>
  <cols>
    <col min="2" max="2" width="23.28515625" customWidth="1"/>
  </cols>
  <sheetData>
    <row r="1" spans="1:11" s="455" customFormat="1" ht="12.75" x14ac:dyDescent="0.2">
      <c r="A1" s="81" t="s">
        <v>118</v>
      </c>
      <c r="J1" s="456"/>
      <c r="K1" s="456"/>
    </row>
    <row r="2" spans="1:11" x14ac:dyDescent="0.25">
      <c r="A2" s="78" t="s">
        <v>73</v>
      </c>
      <c r="B2" s="294" t="s">
        <v>74</v>
      </c>
      <c r="D2" s="317"/>
      <c r="J2" s="328"/>
      <c r="K2" s="303"/>
    </row>
    <row r="3" spans="1:11" x14ac:dyDescent="0.25">
      <c r="A3" s="73">
        <v>2013</v>
      </c>
      <c r="B3" s="290">
        <v>141481.72820580407</v>
      </c>
      <c r="J3" s="329"/>
      <c r="K3" s="312"/>
    </row>
    <row r="4" spans="1:11" x14ac:dyDescent="0.25">
      <c r="A4" s="73">
        <v>2014</v>
      </c>
      <c r="B4" s="290">
        <v>150674.88939406787</v>
      </c>
      <c r="J4" s="329"/>
      <c r="K4" s="312"/>
    </row>
    <row r="5" spans="1:11" x14ac:dyDescent="0.25">
      <c r="A5" s="73">
        <v>2015</v>
      </c>
      <c r="B5" s="290">
        <v>126946.26113209367</v>
      </c>
      <c r="J5" s="329"/>
      <c r="K5" s="312"/>
    </row>
    <row r="6" spans="1:11" x14ac:dyDescent="0.25">
      <c r="A6" s="73">
        <v>2016</v>
      </c>
      <c r="B6" s="290">
        <v>122989.01104993535</v>
      </c>
      <c r="J6" s="329"/>
      <c r="K6" s="312"/>
    </row>
    <row r="7" spans="1:11" x14ac:dyDescent="0.25">
      <c r="A7" s="73">
        <v>2017</v>
      </c>
      <c r="B7" s="290">
        <v>127640.01455010989</v>
      </c>
      <c r="J7" s="329"/>
      <c r="K7" s="312"/>
    </row>
    <row r="8" spans="1:11" x14ac:dyDescent="0.25">
      <c r="J8" s="303"/>
      <c r="K8" s="303"/>
    </row>
  </sheetData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XFD1"/>
    </sheetView>
  </sheetViews>
  <sheetFormatPr baseColWidth="10" defaultRowHeight="15" x14ac:dyDescent="0.25"/>
  <cols>
    <col min="1" max="1" width="19.140625" customWidth="1"/>
    <col min="2" max="3" width="7" customWidth="1"/>
    <col min="4" max="4" width="7.85546875" customWidth="1"/>
    <col min="5" max="5" width="7.7109375" customWidth="1"/>
    <col min="6" max="6" width="7.5703125" customWidth="1"/>
    <col min="7" max="7" width="46.140625" customWidth="1"/>
  </cols>
  <sheetData>
    <row r="1" spans="1:8" s="72" customFormat="1" ht="12.75" x14ac:dyDescent="0.2">
      <c r="A1" s="72" t="s">
        <v>119</v>
      </c>
    </row>
    <row r="2" spans="1:8" x14ac:dyDescent="0.25">
      <c r="B2" s="82"/>
      <c r="C2" s="82"/>
      <c r="D2" s="82"/>
      <c r="E2" s="82"/>
      <c r="F2" s="82"/>
    </row>
    <row r="3" spans="1:8" x14ac:dyDescent="0.25">
      <c r="A3" s="165" t="s">
        <v>75</v>
      </c>
      <c r="B3" s="165">
        <v>2013</v>
      </c>
      <c r="C3" s="165">
        <v>2014</v>
      </c>
      <c r="D3" s="165">
        <v>2015</v>
      </c>
      <c r="E3" s="165">
        <v>2016</v>
      </c>
      <c r="F3" s="165">
        <v>2017</v>
      </c>
      <c r="G3" s="165" t="s">
        <v>76</v>
      </c>
      <c r="H3" s="165" t="s">
        <v>77</v>
      </c>
    </row>
    <row r="4" spans="1:8" x14ac:dyDescent="0.25">
      <c r="A4" s="293" t="s">
        <v>78</v>
      </c>
      <c r="B4" s="293">
        <v>100</v>
      </c>
      <c r="C4" s="293">
        <v>96.9</v>
      </c>
      <c r="D4" s="293">
        <v>95.4</v>
      </c>
      <c r="E4" s="293">
        <v>100.6</v>
      </c>
      <c r="F4" s="293">
        <v>97.7</v>
      </c>
      <c r="G4" s="293" t="s">
        <v>79</v>
      </c>
      <c r="H4" s="293">
        <v>0.37</v>
      </c>
    </row>
    <row r="5" spans="1:8" x14ac:dyDescent="0.25">
      <c r="A5" s="293" t="s">
        <v>80</v>
      </c>
      <c r="B5" s="293">
        <v>100</v>
      </c>
      <c r="C5" s="293">
        <v>104</v>
      </c>
      <c r="D5" s="293">
        <v>108.4</v>
      </c>
      <c r="E5" s="293">
        <v>110.2</v>
      </c>
      <c r="F5" s="293">
        <v>107.9</v>
      </c>
      <c r="G5" s="293" t="s">
        <v>81</v>
      </c>
      <c r="H5" s="293">
        <v>0.42</v>
      </c>
    </row>
    <row r="6" spans="1:8" x14ac:dyDescent="0.25">
      <c r="A6" s="293" t="s">
        <v>82</v>
      </c>
      <c r="B6" s="293">
        <v>100</v>
      </c>
      <c r="C6" s="293">
        <v>104.2</v>
      </c>
      <c r="D6" s="293">
        <v>108.7</v>
      </c>
      <c r="E6" s="293">
        <v>108.4</v>
      </c>
      <c r="F6" s="293">
        <v>117.3</v>
      </c>
      <c r="G6" s="293" t="s">
        <v>83</v>
      </c>
      <c r="H6" s="293">
        <v>0.09</v>
      </c>
    </row>
    <row r="7" spans="1:8" x14ac:dyDescent="0.25">
      <c r="A7" s="293" t="s">
        <v>84</v>
      </c>
      <c r="B7" s="293">
        <v>100</v>
      </c>
      <c r="C7" s="293">
        <v>102</v>
      </c>
      <c r="D7" s="293">
        <v>105.6</v>
      </c>
      <c r="E7" s="293">
        <v>111.6</v>
      </c>
      <c r="F7" s="293">
        <v>113.3</v>
      </c>
      <c r="G7" s="293" t="s">
        <v>85</v>
      </c>
      <c r="H7" s="293">
        <v>0.12</v>
      </c>
    </row>
    <row r="8" spans="1:8" x14ac:dyDescent="0.25">
      <c r="A8" s="293" t="s">
        <v>86</v>
      </c>
      <c r="B8" s="293">
        <v>100</v>
      </c>
      <c r="C8" s="293">
        <v>101.2</v>
      </c>
      <c r="D8" s="293">
        <v>103.3</v>
      </c>
      <c r="E8" s="293">
        <v>106.7</v>
      </c>
      <c r="F8" s="293">
        <v>105.6</v>
      </c>
      <c r="G8" s="293" t="s">
        <v>87</v>
      </c>
      <c r="H8" s="293">
        <v>1</v>
      </c>
    </row>
    <row r="9" spans="1:8" x14ac:dyDescent="0.25">
      <c r="A9" s="293" t="s">
        <v>88</v>
      </c>
      <c r="B9" s="293">
        <v>100</v>
      </c>
      <c r="C9" s="293">
        <v>101.2</v>
      </c>
      <c r="D9" s="293">
        <v>95.5</v>
      </c>
      <c r="E9" s="293">
        <v>96</v>
      </c>
      <c r="F9" s="293">
        <v>101.9</v>
      </c>
      <c r="G9" s="293" t="s">
        <v>89</v>
      </c>
      <c r="H9" s="293">
        <v>1</v>
      </c>
    </row>
    <row r="10" spans="1:8" ht="34.5" customHeight="1" x14ac:dyDescent="0.25">
      <c r="A10" s="419" t="s">
        <v>246</v>
      </c>
      <c r="B10" s="419">
        <v>100</v>
      </c>
      <c r="C10" s="419">
        <v>99.7</v>
      </c>
      <c r="D10" s="419">
        <v>95.9</v>
      </c>
      <c r="E10" s="419">
        <v>89.5</v>
      </c>
      <c r="F10" s="419">
        <v>96.3</v>
      </c>
      <c r="G10" s="419"/>
      <c r="H10" s="293"/>
    </row>
  </sheetData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workbookViewId="0">
      <selection sqref="A1:XFD1"/>
    </sheetView>
  </sheetViews>
  <sheetFormatPr baseColWidth="10" defaultRowHeight="15" x14ac:dyDescent="0.25"/>
  <sheetData>
    <row r="1" spans="1:18" s="89" customFormat="1" x14ac:dyDescent="0.25">
      <c r="A1" s="81" t="s">
        <v>120</v>
      </c>
      <c r="L1" s="304"/>
      <c r="M1" s="303"/>
      <c r="N1" s="303"/>
      <c r="O1" s="303"/>
      <c r="P1" s="303"/>
      <c r="Q1" s="303"/>
      <c r="R1" s="303"/>
    </row>
    <row r="2" spans="1:18" x14ac:dyDescent="0.25">
      <c r="A2" s="80"/>
      <c r="B2" s="80">
        <v>2013</v>
      </c>
      <c r="C2" s="80">
        <v>2014</v>
      </c>
      <c r="D2" s="80">
        <v>2015</v>
      </c>
      <c r="E2" s="80">
        <v>2016</v>
      </c>
      <c r="F2" s="80">
        <v>2017</v>
      </c>
      <c r="H2" s="104"/>
      <c r="L2" s="303"/>
      <c r="M2" s="303"/>
      <c r="N2" s="303"/>
      <c r="O2" s="303"/>
      <c r="P2" s="303"/>
      <c r="Q2" s="303"/>
      <c r="R2" s="303"/>
    </row>
    <row r="3" spans="1:18" x14ac:dyDescent="0.25">
      <c r="A3" s="80" t="s">
        <v>246</v>
      </c>
      <c r="B3" s="267">
        <v>100</v>
      </c>
      <c r="C3" s="267">
        <v>99.97712355887964</v>
      </c>
      <c r="D3" s="267">
        <v>92.359652515530925</v>
      </c>
      <c r="E3" s="267">
        <v>90.091578015788215</v>
      </c>
      <c r="F3" s="267">
        <v>96.471800907523601</v>
      </c>
      <c r="L3" s="303"/>
      <c r="M3" s="330"/>
      <c r="N3" s="330"/>
      <c r="O3" s="330"/>
      <c r="P3" s="330"/>
      <c r="Q3" s="330"/>
      <c r="R3" s="303"/>
    </row>
    <row r="4" spans="1:18" x14ac:dyDescent="0.25">
      <c r="L4" s="303"/>
      <c r="M4" s="303"/>
      <c r="N4" s="303"/>
      <c r="O4" s="303"/>
      <c r="P4" s="303"/>
      <c r="Q4" s="303"/>
      <c r="R4" s="303"/>
    </row>
  </sheetData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0"/>
  <sheetViews>
    <sheetView workbookViewId="0">
      <selection sqref="A1:XFD1"/>
    </sheetView>
  </sheetViews>
  <sheetFormatPr baseColWidth="10" defaultRowHeight="15" x14ac:dyDescent="0.25"/>
  <cols>
    <col min="1" max="1" width="16.42578125" customWidth="1"/>
    <col min="2" max="2" width="17.5703125" customWidth="1"/>
    <col min="3" max="3" width="9.140625" customWidth="1"/>
    <col min="4" max="4" width="9" customWidth="1"/>
    <col min="5" max="5" width="8.7109375" customWidth="1"/>
    <col min="6" max="6" width="8.28515625" customWidth="1"/>
    <col min="7" max="7" width="9.28515625" customWidth="1"/>
  </cols>
  <sheetData>
    <row r="1" spans="1:9" s="72" customFormat="1" ht="12.75" x14ac:dyDescent="0.2">
      <c r="A1" s="72" t="s">
        <v>143</v>
      </c>
    </row>
    <row r="2" spans="1:9" ht="45" x14ac:dyDescent="0.25">
      <c r="A2" s="120"/>
      <c r="B2" s="120"/>
      <c r="C2" s="121">
        <v>2013</v>
      </c>
      <c r="D2" s="121">
        <v>2014</v>
      </c>
      <c r="E2" s="121">
        <v>2015</v>
      </c>
      <c r="F2" s="121">
        <v>2016</v>
      </c>
      <c r="G2" s="121">
        <v>2017</v>
      </c>
      <c r="H2" s="122" t="s">
        <v>158</v>
      </c>
      <c r="I2" s="122" t="s">
        <v>139</v>
      </c>
    </row>
    <row r="3" spans="1:9" x14ac:dyDescent="0.25">
      <c r="A3" s="331" t="s">
        <v>140</v>
      </c>
      <c r="B3" s="331" t="s">
        <v>5</v>
      </c>
      <c r="C3" s="123">
        <v>7771</v>
      </c>
      <c r="D3" s="123">
        <v>8056</v>
      </c>
      <c r="E3" s="123">
        <v>8318</v>
      </c>
      <c r="F3" s="123">
        <v>8461</v>
      </c>
      <c r="G3" s="123">
        <v>8823</v>
      </c>
      <c r="H3" s="124">
        <v>0.14000000000000001</v>
      </c>
      <c r="I3" s="124">
        <v>0.04</v>
      </c>
    </row>
    <row r="4" spans="1:9" x14ac:dyDescent="0.25">
      <c r="A4" s="331"/>
      <c r="B4" s="331" t="s">
        <v>6</v>
      </c>
      <c r="C4" s="123">
        <v>416</v>
      </c>
      <c r="D4" s="123">
        <v>482</v>
      </c>
      <c r="E4" s="123">
        <v>556</v>
      </c>
      <c r="F4" s="123">
        <v>597</v>
      </c>
      <c r="G4" s="123">
        <v>538</v>
      </c>
      <c r="H4" s="124">
        <v>0.28999999999999998</v>
      </c>
      <c r="I4" s="124">
        <v>-0.1</v>
      </c>
    </row>
    <row r="5" spans="1:9" x14ac:dyDescent="0.25">
      <c r="A5" s="331"/>
      <c r="B5" s="331" t="s">
        <v>7</v>
      </c>
      <c r="C5" s="123">
        <v>145</v>
      </c>
      <c r="D5" s="123">
        <v>145</v>
      </c>
      <c r="E5" s="123">
        <v>153</v>
      </c>
      <c r="F5" s="123">
        <v>158</v>
      </c>
      <c r="G5" s="123">
        <v>171</v>
      </c>
      <c r="H5" s="124">
        <v>0.18</v>
      </c>
      <c r="I5" s="125">
        <v>0.08</v>
      </c>
    </row>
    <row r="6" spans="1:9" x14ac:dyDescent="0.25">
      <c r="A6" s="331"/>
      <c r="B6" s="126" t="s">
        <v>70</v>
      </c>
      <c r="C6" s="127">
        <v>8333</v>
      </c>
      <c r="D6" s="127">
        <v>8683</v>
      </c>
      <c r="E6" s="127">
        <v>9028</v>
      </c>
      <c r="F6" s="127">
        <v>9216</v>
      </c>
      <c r="G6" s="127">
        <v>9532</v>
      </c>
      <c r="H6" s="124">
        <v>0.14000000000000001</v>
      </c>
      <c r="I6" s="125">
        <v>0.03</v>
      </c>
    </row>
    <row r="7" spans="1:9" x14ac:dyDescent="0.25">
      <c r="A7" s="331" t="s">
        <v>141</v>
      </c>
      <c r="B7" s="331" t="s">
        <v>5</v>
      </c>
      <c r="C7" s="128">
        <v>649</v>
      </c>
      <c r="D7" s="128">
        <v>666</v>
      </c>
      <c r="E7" s="128">
        <v>719</v>
      </c>
      <c r="F7" s="128">
        <v>754</v>
      </c>
      <c r="G7" s="128">
        <v>766</v>
      </c>
      <c r="H7" s="124">
        <v>0.18</v>
      </c>
      <c r="I7" s="125">
        <v>0.02</v>
      </c>
    </row>
    <row r="8" spans="1:9" x14ac:dyDescent="0.25">
      <c r="A8" s="331"/>
      <c r="B8" s="331" t="s">
        <v>6</v>
      </c>
      <c r="C8" s="128">
        <v>56</v>
      </c>
      <c r="D8" s="128">
        <v>63</v>
      </c>
      <c r="E8" s="128">
        <v>66</v>
      </c>
      <c r="F8" s="128">
        <v>69</v>
      </c>
      <c r="G8" s="128">
        <v>68</v>
      </c>
      <c r="H8" s="124">
        <v>0.22</v>
      </c>
      <c r="I8" s="125">
        <v>-0.01</v>
      </c>
    </row>
    <row r="9" spans="1:9" x14ac:dyDescent="0.25">
      <c r="A9" s="331"/>
      <c r="B9" s="331" t="s">
        <v>7</v>
      </c>
      <c r="C9" s="128">
        <v>19</v>
      </c>
      <c r="D9" s="128">
        <v>16</v>
      </c>
      <c r="E9" s="128">
        <v>16</v>
      </c>
      <c r="F9" s="128">
        <v>17</v>
      </c>
      <c r="G9" s="128">
        <v>16</v>
      </c>
      <c r="H9" s="124">
        <v>-0.13</v>
      </c>
      <c r="I9" s="125">
        <v>-0.05</v>
      </c>
    </row>
    <row r="10" spans="1:9" x14ac:dyDescent="0.25">
      <c r="A10" s="331"/>
      <c r="B10" s="126" t="s">
        <v>70</v>
      </c>
      <c r="C10" s="127">
        <v>723</v>
      </c>
      <c r="D10" s="127">
        <v>745</v>
      </c>
      <c r="E10" s="127">
        <v>801</v>
      </c>
      <c r="F10" s="127">
        <v>840</v>
      </c>
      <c r="G10" s="127">
        <v>850</v>
      </c>
      <c r="H10" s="124">
        <v>0.18</v>
      </c>
      <c r="I10" s="125">
        <v>0.01</v>
      </c>
    </row>
    <row r="11" spans="1:9" x14ac:dyDescent="0.25">
      <c r="A11" s="331" t="s">
        <v>142</v>
      </c>
      <c r="B11" s="331" t="s">
        <v>5</v>
      </c>
      <c r="C11" s="128">
        <v>3607</v>
      </c>
      <c r="D11" s="128">
        <v>3629</v>
      </c>
      <c r="E11" s="128">
        <v>3666</v>
      </c>
      <c r="F11" s="128">
        <v>3628</v>
      </c>
      <c r="G11" s="128">
        <v>3632</v>
      </c>
      <c r="H11" s="124">
        <v>0.01</v>
      </c>
      <c r="I11" s="125">
        <v>0</v>
      </c>
    </row>
    <row r="12" spans="1:9" x14ac:dyDescent="0.25">
      <c r="A12" s="331"/>
      <c r="B12" s="331" t="s">
        <v>6</v>
      </c>
      <c r="C12" s="128">
        <v>622</v>
      </c>
      <c r="D12" s="128">
        <v>679</v>
      </c>
      <c r="E12" s="128">
        <v>751</v>
      </c>
      <c r="F12" s="128">
        <v>866</v>
      </c>
      <c r="G12" s="128">
        <v>909</v>
      </c>
      <c r="H12" s="124">
        <v>0.46</v>
      </c>
      <c r="I12" s="125">
        <v>0.05</v>
      </c>
    </row>
    <row r="13" spans="1:9" x14ac:dyDescent="0.25">
      <c r="A13" s="331"/>
      <c r="B13" s="331" t="s">
        <v>7</v>
      </c>
      <c r="C13" s="128">
        <v>886</v>
      </c>
      <c r="D13" s="128">
        <v>950</v>
      </c>
      <c r="E13" s="128">
        <v>1028</v>
      </c>
      <c r="F13" s="128">
        <v>1164</v>
      </c>
      <c r="G13" s="128">
        <v>1293</v>
      </c>
      <c r="H13" s="124">
        <v>0.46</v>
      </c>
      <c r="I13" s="125">
        <v>0.11</v>
      </c>
    </row>
    <row r="14" spans="1:9" x14ac:dyDescent="0.25">
      <c r="A14" s="331"/>
      <c r="B14" s="126" t="s">
        <v>70</v>
      </c>
      <c r="C14" s="127">
        <v>5115</v>
      </c>
      <c r="D14" s="127">
        <v>5258</v>
      </c>
      <c r="E14" s="127">
        <v>5445</v>
      </c>
      <c r="F14" s="127">
        <v>5659</v>
      </c>
      <c r="G14" s="127">
        <v>5834</v>
      </c>
      <c r="H14" s="124">
        <v>0.14000000000000001</v>
      </c>
      <c r="I14" s="125">
        <v>0.03</v>
      </c>
    </row>
    <row r="15" spans="1:9" x14ac:dyDescent="0.25">
      <c r="A15" s="331" t="s">
        <v>70</v>
      </c>
      <c r="B15" s="331" t="s">
        <v>5</v>
      </c>
      <c r="C15" s="128">
        <v>12026</v>
      </c>
      <c r="D15" s="128">
        <v>12352</v>
      </c>
      <c r="E15" s="128">
        <v>12703</v>
      </c>
      <c r="F15" s="128">
        <v>12844</v>
      </c>
      <c r="G15" s="128">
        <v>13221</v>
      </c>
      <c r="H15" s="124">
        <v>0.1</v>
      </c>
      <c r="I15" s="125">
        <v>0.03</v>
      </c>
    </row>
    <row r="16" spans="1:9" x14ac:dyDescent="0.25">
      <c r="A16" s="331"/>
      <c r="B16" s="331" t="s">
        <v>6</v>
      </c>
      <c r="C16" s="128">
        <v>1094</v>
      </c>
      <c r="D16" s="128">
        <v>1223</v>
      </c>
      <c r="E16" s="128">
        <v>1374</v>
      </c>
      <c r="F16" s="128">
        <v>1532</v>
      </c>
      <c r="G16" s="128">
        <v>1515</v>
      </c>
      <c r="H16" s="124">
        <v>0.39</v>
      </c>
      <c r="I16" s="124">
        <v>-0.01</v>
      </c>
    </row>
    <row r="17" spans="1:9" x14ac:dyDescent="0.25">
      <c r="A17" s="331"/>
      <c r="B17" s="331" t="s">
        <v>7</v>
      </c>
      <c r="C17" s="128">
        <v>1049</v>
      </c>
      <c r="D17" s="128">
        <v>1111</v>
      </c>
      <c r="E17" s="128">
        <v>1197</v>
      </c>
      <c r="F17" s="128">
        <v>1339</v>
      </c>
      <c r="G17" s="128">
        <v>1480</v>
      </c>
      <c r="H17" s="124">
        <v>0.41</v>
      </c>
      <c r="I17" s="124">
        <v>0.11</v>
      </c>
    </row>
    <row r="18" spans="1:9" x14ac:dyDescent="0.25">
      <c r="A18" s="331"/>
      <c r="B18" s="129" t="s">
        <v>70</v>
      </c>
      <c r="C18" s="130">
        <v>14170</v>
      </c>
      <c r="D18" s="130">
        <v>14685</v>
      </c>
      <c r="E18" s="130">
        <v>15274</v>
      </c>
      <c r="F18" s="130">
        <v>15715</v>
      </c>
      <c r="G18" s="130">
        <v>16217</v>
      </c>
      <c r="H18" s="131">
        <v>0.14000000000000001</v>
      </c>
      <c r="I18" s="131">
        <v>0.03</v>
      </c>
    </row>
    <row r="20" spans="1:9" x14ac:dyDescent="0.25">
      <c r="C20" s="287"/>
      <c r="D20" s="287"/>
      <c r="E20" s="287"/>
      <c r="F20" s="287"/>
      <c r="G20" s="28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XFD1"/>
    </sheetView>
  </sheetViews>
  <sheetFormatPr baseColWidth="10" defaultRowHeight="15" x14ac:dyDescent="0.25"/>
  <cols>
    <col min="1" max="1" width="16.28515625" customWidth="1"/>
  </cols>
  <sheetData>
    <row r="1" spans="1:2" s="432" customFormat="1" x14ac:dyDescent="0.25">
      <c r="A1" s="367" t="s">
        <v>92</v>
      </c>
    </row>
    <row r="2" spans="1:2" s="292" customFormat="1" x14ac:dyDescent="0.25">
      <c r="A2" s="368"/>
    </row>
    <row r="3" spans="1:2" x14ac:dyDescent="0.25">
      <c r="A3" s="37" t="s">
        <v>10</v>
      </c>
      <c r="B3" s="399">
        <v>0.74431938843833123</v>
      </c>
    </row>
    <row r="4" spans="1:2" x14ac:dyDescent="0.25">
      <c r="A4" s="37" t="s">
        <v>11</v>
      </c>
      <c r="B4" s="399">
        <v>9.3662703761335855E-2</v>
      </c>
    </row>
    <row r="5" spans="1:2" x14ac:dyDescent="0.25">
      <c r="A5" s="37" t="s">
        <v>12</v>
      </c>
      <c r="B5" s="399">
        <v>0.11213003540482416</v>
      </c>
    </row>
    <row r="6" spans="1:2" x14ac:dyDescent="0.25">
      <c r="A6" s="37" t="s">
        <v>13</v>
      </c>
      <c r="B6" s="399">
        <v>4.9242594722928072E-2</v>
      </c>
    </row>
    <row r="7" spans="1:2" x14ac:dyDescent="0.25">
      <c r="A7" s="37" t="s">
        <v>14</v>
      </c>
      <c r="B7" s="399">
        <v>6.4527767258055471E-4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5" sqref="A5:A16"/>
    </sheetView>
  </sheetViews>
  <sheetFormatPr baseColWidth="10" defaultRowHeight="15" x14ac:dyDescent="0.25"/>
  <sheetData>
    <row r="1" spans="1:14" x14ac:dyDescent="0.25">
      <c r="A1" s="391" t="s">
        <v>144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3" spans="1:14" ht="63.75" x14ac:dyDescent="0.25">
      <c r="A3" s="132"/>
      <c r="B3" s="392">
        <v>2013</v>
      </c>
      <c r="C3" s="393"/>
      <c r="D3" s="392">
        <v>2014</v>
      </c>
      <c r="E3" s="393"/>
      <c r="F3" s="392">
        <v>2015</v>
      </c>
      <c r="G3" s="393"/>
      <c r="H3" s="392">
        <v>2016</v>
      </c>
      <c r="I3" s="393"/>
      <c r="J3" s="392">
        <v>2017</v>
      </c>
      <c r="K3" s="393"/>
      <c r="L3" s="133" t="s">
        <v>145</v>
      </c>
      <c r="M3" s="133" t="s">
        <v>146</v>
      </c>
    </row>
    <row r="4" spans="1:14" x14ac:dyDescent="0.25">
      <c r="A4" s="134"/>
      <c r="B4" s="135" t="s">
        <v>147</v>
      </c>
      <c r="C4" s="136" t="s">
        <v>27</v>
      </c>
      <c r="D4" s="135" t="s">
        <v>147</v>
      </c>
      <c r="E4" s="136" t="s">
        <v>27</v>
      </c>
      <c r="F4" s="135" t="s">
        <v>147</v>
      </c>
      <c r="G4" s="136" t="s">
        <v>27</v>
      </c>
      <c r="H4" s="135" t="s">
        <v>147</v>
      </c>
      <c r="I4" s="136" t="s">
        <v>27</v>
      </c>
      <c r="J4" s="135" t="s">
        <v>147</v>
      </c>
      <c r="K4" s="136" t="s">
        <v>27</v>
      </c>
      <c r="L4" s="137"/>
      <c r="M4" s="137"/>
    </row>
    <row r="5" spans="1:14" x14ac:dyDescent="0.25">
      <c r="A5" s="138" t="s">
        <v>15</v>
      </c>
      <c r="B5" s="139">
        <f>VLOOKUP(A5,'[2]31.12 2013-2017'!$A$36:$E$61,5,FALSE)</f>
        <v>595.23099999999999</v>
      </c>
      <c r="C5" s="140">
        <v>601.28640833333327</v>
      </c>
      <c r="D5" s="139">
        <f>VLOOKUP(A5,'[2]31.12 2013-2017'!$A$35:$U$61,9,FALSE)</f>
        <v>604.47350000000006</v>
      </c>
      <c r="E5" s="140">
        <v>614.31204166666669</v>
      </c>
      <c r="F5" s="139">
        <f>VLOOKUP(A5,'[2]31.12 2013-2017'!$A$35:$U$61,13,FALSE)</f>
        <v>623.75430000000006</v>
      </c>
      <c r="G5" s="140">
        <v>626.01844166666672</v>
      </c>
      <c r="H5" s="139">
        <f>VLOOKUP(A5,'[2]31.12 2013-2017'!$A$35:$U$61,17,FALSE)</f>
        <v>624.07114999999999</v>
      </c>
      <c r="I5" s="140">
        <v>630.03812083333332</v>
      </c>
      <c r="J5" s="139">
        <f>VLOOKUP(A5,'[2]31.12 2013-2017'!$A$35:$U$61,21,FALSE)</f>
        <v>650.40049999999997</v>
      </c>
      <c r="K5" s="140">
        <f>VLOOKUP(A5,'[2]2017_redigert'!$A$8:$E$36,5,FALSE)</f>
        <v>648.48020833333328</v>
      </c>
      <c r="L5" s="141">
        <f>(K5-C5)/C5</f>
        <v>7.8488053855754761E-2</v>
      </c>
      <c r="M5" s="141">
        <f>(K5-I5)/I5</f>
        <v>2.9271383572167249E-2</v>
      </c>
    </row>
    <row r="6" spans="1:14" x14ac:dyDescent="0.25">
      <c r="A6" s="138" t="s">
        <v>16</v>
      </c>
      <c r="B6" s="139">
        <f>VLOOKUP(A6,'[2]31.12 2013-2017'!$A$36:$E$61,5,FALSE)</f>
        <v>326.55150000000003</v>
      </c>
      <c r="C6" s="140">
        <v>317.71814166666661</v>
      </c>
      <c r="D6" s="139">
        <f>VLOOKUP(A6,'[2]31.12 2013-2017'!$A$35:$U$61,9,FALSE)</f>
        <v>345.03649999999999</v>
      </c>
      <c r="E6" s="140">
        <v>342.79509999999999</v>
      </c>
      <c r="F6" s="139">
        <f>VLOOKUP(A6,'[2]31.12 2013-2017'!$A$35:$U$61,13,FALSE)</f>
        <v>366.8365</v>
      </c>
      <c r="G6" s="140">
        <v>351.9312083333333</v>
      </c>
      <c r="H6" s="139">
        <f>VLOOKUP(A6,'[2]31.12 2013-2017'!$A$35:$U$61,17,FALSE)</f>
        <v>367.22989999999999</v>
      </c>
      <c r="I6" s="140">
        <v>378.49318333333332</v>
      </c>
      <c r="J6" s="139">
        <f>VLOOKUP(A6,'[2]31.12 2013-2017'!$A$35:$U$61,21,FALSE)</f>
        <v>360.73129999999998</v>
      </c>
      <c r="K6" s="140">
        <f>VLOOKUP(A6,'[2]2017_redigert'!$A$8:$E$36,5,FALSE)</f>
        <v>363.04750000000001</v>
      </c>
      <c r="L6" s="141">
        <f t="shared" ref="L6:L24" si="0">(K6-C6)/C6</f>
        <v>0.14267160853814453</v>
      </c>
      <c r="M6" s="141">
        <f t="shared" ref="M6:M32" si="1">(K6-I6)/I6</f>
        <v>-4.0808352735194502E-2</v>
      </c>
    </row>
    <row r="7" spans="1:14" x14ac:dyDescent="0.25">
      <c r="A7" s="138" t="s">
        <v>17</v>
      </c>
      <c r="B7" s="139">
        <f>VLOOKUP(A7,'[2]31.12 2013-2017'!$A$36:$E$61,5,FALSE)</f>
        <v>760.33849999999995</v>
      </c>
      <c r="C7" s="140">
        <v>740.38719999999989</v>
      </c>
      <c r="D7" s="139">
        <f>VLOOKUP(A7,'[2]31.12 2013-2017'!$A$35:$U$61,9,FALSE)</f>
        <v>778.89449999999999</v>
      </c>
      <c r="E7" s="140">
        <v>773.50686666666684</v>
      </c>
      <c r="F7" s="139">
        <f>VLOOKUP(A7,'[2]31.12 2013-2017'!$A$35:$U$61,13,FALSE)</f>
        <v>794.81450000000018</v>
      </c>
      <c r="G7" s="140">
        <v>788.69939166666677</v>
      </c>
      <c r="H7" s="139">
        <f>VLOOKUP(A7,'[2]31.12 2013-2017'!$A$35:$U$61,17,FALSE)</f>
        <v>788.82429999999999</v>
      </c>
      <c r="I7" s="140">
        <v>797.12</v>
      </c>
      <c r="J7" s="139">
        <f>VLOOKUP(A7,'[2]31.12 2013-2017'!$A$35:$U$61,21,FALSE)</f>
        <v>844.64430000000004</v>
      </c>
      <c r="K7" s="140">
        <f>VLOOKUP(A7,'[2]2017_redigert'!$A$8:$E$36,5,FALSE)</f>
        <v>819.94320833333336</v>
      </c>
      <c r="L7" s="141">
        <f t="shared" si="0"/>
        <v>0.10745189589087099</v>
      </c>
      <c r="M7" s="141">
        <f t="shared" si="1"/>
        <v>2.8632085926000295E-2</v>
      </c>
    </row>
    <row r="8" spans="1:14" x14ac:dyDescent="0.25">
      <c r="A8" s="138" t="s">
        <v>257</v>
      </c>
      <c r="B8" s="139">
        <f>VLOOKUP(A8,'[2]31.12 2013-2017'!$A$36:$E$61,5,FALSE)</f>
        <v>479.34700000000004</v>
      </c>
      <c r="C8" s="140">
        <v>474.72922500000004</v>
      </c>
      <c r="D8" s="139">
        <f>VLOOKUP(A8,'[2]31.12 2013-2017'!$A$35:$U$61,9,FALSE)</f>
        <v>496.8134</v>
      </c>
      <c r="E8" s="140">
        <v>492.25315083333339</v>
      </c>
      <c r="F8" s="139">
        <f>VLOOKUP(A8,'[2]31.12 2013-2017'!$A$35:$U$61,13,FALSE)</f>
        <v>509.35640000000001</v>
      </c>
      <c r="G8" s="140">
        <v>509.57052499999998</v>
      </c>
      <c r="H8" s="139">
        <f>VLOOKUP(A8,'[2]31.12 2013-2017'!$A$35:$U$61,17,FALSE)</f>
        <v>513.09310000000005</v>
      </c>
      <c r="I8" s="140">
        <v>513.88557500000002</v>
      </c>
      <c r="J8" s="139">
        <f>VLOOKUP(A8,'[2]31.12 2013-2017'!$A$35:$U$61,21,FALSE)</f>
        <v>560.91919999999993</v>
      </c>
      <c r="K8" s="140">
        <f>VLOOKUP(A8,'[2]2017_redigert'!$A$8:$E$36,5,FALSE)</f>
        <v>520.15035</v>
      </c>
      <c r="L8" s="141">
        <f t="shared" si="0"/>
        <v>9.5677962526954097E-2</v>
      </c>
      <c r="M8" s="141">
        <f t="shared" si="1"/>
        <v>1.2190992128938405E-2</v>
      </c>
    </row>
    <row r="9" spans="1:14" x14ac:dyDescent="0.25">
      <c r="A9" s="138" t="s">
        <v>258</v>
      </c>
      <c r="B9" s="139">
        <f>VLOOKUP(A9,'[2]31.12 2013-2017'!$A$36:$E$61,5,FALSE)</f>
        <v>657.07500000000005</v>
      </c>
      <c r="C9" s="140">
        <v>642.69863333333342</v>
      </c>
      <c r="D9" s="139">
        <f>VLOOKUP(A9,'[2]31.12 2013-2017'!$A$35:$U$61,9,FALSE)</f>
        <v>670.47329999999999</v>
      </c>
      <c r="E9" s="140">
        <v>662.36665833333336</v>
      </c>
      <c r="F9" s="139">
        <f>VLOOKUP(A9,'[2]31.12 2013-2017'!$A$35:$U$61,13,FALSE)</f>
        <v>674.3</v>
      </c>
      <c r="G9" s="140">
        <v>669.20193333333327</v>
      </c>
      <c r="H9" s="139">
        <f>VLOOKUP(A9,'[2]31.12 2013-2017'!$A$35:$U$61,17,FALSE)</f>
        <v>677.55</v>
      </c>
      <c r="I9" s="140">
        <v>672.84704999999997</v>
      </c>
      <c r="J9" s="139">
        <f>VLOOKUP(A9,'[2]31.12 2013-2017'!$A$35:$U$61,21,FALSE)</f>
        <v>629.17000000000007</v>
      </c>
      <c r="K9" s="140">
        <f>VLOOKUP(A9,'[2]2017_redigert'!$A$8:$E$36,5,FALSE)</f>
        <v>637.93000000000006</v>
      </c>
      <c r="L9" s="141">
        <f t="shared" si="0"/>
        <v>-7.4197035531272399E-3</v>
      </c>
      <c r="M9" s="141">
        <f t="shared" si="1"/>
        <v>-5.1894483300476545E-2</v>
      </c>
    </row>
    <row r="10" spans="1:14" x14ac:dyDescent="0.25">
      <c r="A10" s="138" t="s">
        <v>249</v>
      </c>
      <c r="B10" s="139">
        <f>VLOOKUP(A10,'[2]31.12 2013-2017'!$A$36:$E$61,5,FALSE)</f>
        <v>2813.7578999999987</v>
      </c>
      <c r="C10" s="140">
        <v>2831.244858333333</v>
      </c>
      <c r="D10" s="139">
        <f>VLOOKUP(A10,'[2]31.12 2013-2017'!$A$35:$U$61,9,FALSE)</f>
        <v>2972.3639999999996</v>
      </c>
      <c r="E10" s="140">
        <v>2865.2939249999999</v>
      </c>
      <c r="F10" s="139">
        <f>VLOOKUP(A10,'[2]31.12 2013-2017'!$A$35:$U$61,13,FALSE)</f>
        <v>3028.2150999999994</v>
      </c>
      <c r="G10" s="140">
        <v>2972.5213706799996</v>
      </c>
      <c r="H10" s="139">
        <f>VLOOKUP(A10,'[2]31.12 2013-2017'!$A$35:$U$61,17,FALSE)</f>
        <v>2929.9448100000004</v>
      </c>
      <c r="I10" s="140">
        <v>2981.9313908333334</v>
      </c>
      <c r="J10" s="139">
        <f>VLOOKUP(A10,'[2]31.12 2013-2017'!$A$35:$U$61,21,FALSE)</f>
        <v>3124.3932000000004</v>
      </c>
      <c r="K10" s="140">
        <f>VLOOKUP(A10,'[2]2017_redigert'!$A$8:$E$36,5,FALSE)</f>
        <v>3086.8025275</v>
      </c>
      <c r="L10" s="141">
        <f t="shared" si="0"/>
        <v>9.0263358329630991E-2</v>
      </c>
      <c r="M10" s="141">
        <f t="shared" si="1"/>
        <v>3.5168863035899445E-2</v>
      </c>
    </row>
    <row r="11" spans="1:14" x14ac:dyDescent="0.25">
      <c r="A11" s="138" t="s">
        <v>243</v>
      </c>
      <c r="B11" s="139">
        <f>VLOOKUP(A11,'[2]31.12 2013-2017'!$A$36:$E$61,5,FALSE)</f>
        <v>1030.7166000000002</v>
      </c>
      <c r="C11" s="140">
        <v>1008.6051333333335</v>
      </c>
      <c r="D11" s="139">
        <f>VLOOKUP(A11,'[2]31.12 2013-2017'!$A$35:$U$61,9,FALSE)</f>
        <v>1067.8835000000001</v>
      </c>
      <c r="E11" s="140">
        <v>1043.444375</v>
      </c>
      <c r="F11" s="139">
        <f>VLOOKUP(A11,'[2]31.12 2013-2017'!$A$35:$U$61,13,FALSE)</f>
        <v>1113.9547000000002</v>
      </c>
      <c r="G11" s="140">
        <v>1080.8329833333332</v>
      </c>
      <c r="H11" s="139">
        <f>VLOOKUP(A11,'[2]31.12 2013-2017'!$A$35:$U$61,17,FALSE)</f>
        <v>1113.8793000000001</v>
      </c>
      <c r="I11" s="140">
        <v>1106.8508350925003</v>
      </c>
      <c r="J11" s="139">
        <f>VLOOKUP(A11,'[2]31.12 2013-2017'!$A$35:$U$61,21,FALSE)</f>
        <v>1181.2156</v>
      </c>
      <c r="K11" s="140">
        <f>VLOOKUP(A11,'[2]2017_redigert'!$A$8:$E$36,5,FALSE)</f>
        <v>1157.4788666666668</v>
      </c>
      <c r="L11" s="141">
        <f t="shared" si="0"/>
        <v>0.14760358480560315</v>
      </c>
      <c r="M11" s="141">
        <f t="shared" si="1"/>
        <v>4.5740609275445369E-2</v>
      </c>
    </row>
    <row r="12" spans="1:14" x14ac:dyDescent="0.25">
      <c r="A12" s="138" t="s">
        <v>244</v>
      </c>
      <c r="B12" s="139">
        <f>VLOOKUP(A12,'[2]31.12 2013-2017'!$A$36:$E$61,5,FALSE)</f>
        <v>1510.3435999999999</v>
      </c>
      <c r="C12" s="140">
        <v>1495.7686333333331</v>
      </c>
      <c r="D12" s="139">
        <f>VLOOKUP(A12,'[2]31.12 2013-2017'!$A$35:$U$61,9,FALSE)</f>
        <v>1512.1586</v>
      </c>
      <c r="E12" s="140">
        <v>1510.5862166666668</v>
      </c>
      <c r="F12" s="139">
        <f>VLOOKUP(A12,'[2]31.12 2013-2017'!$A$35:$U$61,13,FALSE)</f>
        <v>1544.7435000000003</v>
      </c>
      <c r="G12" s="140">
        <v>1543.389658333333</v>
      </c>
      <c r="H12" s="139">
        <f>VLOOKUP(A12,'[2]31.12 2013-2017'!$A$35:$U$61,17,FALSE)</f>
        <v>1531.6889000000001</v>
      </c>
      <c r="I12" s="140">
        <v>1559.8636250000002</v>
      </c>
      <c r="J12" s="139">
        <f>VLOOKUP(A12,'[2]31.12 2013-2017'!$A$35:$U$61,21,FALSE)</f>
        <v>1583.7206999999999</v>
      </c>
      <c r="K12" s="140">
        <f>VLOOKUP(A12,'[2]2017_redigert'!$A$8:$E$36,5,FALSE)</f>
        <v>1570.0482249999998</v>
      </c>
      <c r="L12" s="141">
        <f t="shared" si="0"/>
        <v>4.9659813698014206E-2</v>
      </c>
      <c r="M12" s="141">
        <f t="shared" si="1"/>
        <v>6.5291605219652393E-3</v>
      </c>
    </row>
    <row r="13" spans="1:14" x14ac:dyDescent="0.25">
      <c r="A13" s="138" t="s">
        <v>259</v>
      </c>
      <c r="B13" s="139">
        <f>VLOOKUP(A13,'[2]31.12 2013-2017'!$A$36:$E$61,5,FALSE)</f>
        <v>303.2396</v>
      </c>
      <c r="C13" s="140">
        <v>302.63889999999998</v>
      </c>
      <c r="D13" s="139">
        <f>VLOOKUP(A13,'[2]31.12 2013-2017'!$A$35:$U$61,9,FALSE)</f>
        <v>307.94470000000001</v>
      </c>
      <c r="E13" s="140">
        <v>305.51695000000001</v>
      </c>
      <c r="F13" s="139">
        <f>VLOOKUP(A13,'[2]31.12 2013-2017'!$A$35:$U$61,13,FALSE)</f>
        <v>317.34629999999999</v>
      </c>
      <c r="G13" s="140">
        <v>314.33763333333332</v>
      </c>
      <c r="H13" s="139">
        <f>VLOOKUP(A13,'[2]31.12 2013-2017'!$A$35:$U$61,17,FALSE)</f>
        <v>342.51300000000003</v>
      </c>
      <c r="I13" s="140">
        <v>330.9699</v>
      </c>
      <c r="J13" s="139">
        <f>VLOOKUP(A13,'[2]31.12 2013-2017'!$A$35:$U$61,21,FALSE)</f>
        <v>442.32080000000002</v>
      </c>
      <c r="K13" s="140">
        <f>VLOOKUP(A13,'[2]2017_redigert'!$A$8:$E$36,5,FALSE)</f>
        <v>401.82343750000001</v>
      </c>
      <c r="L13" s="141">
        <f t="shared" si="0"/>
        <v>0.32773228259817239</v>
      </c>
      <c r="M13" s="141">
        <f t="shared" si="1"/>
        <v>0.21407849324062406</v>
      </c>
    </row>
    <row r="14" spans="1:14" x14ac:dyDescent="0.25">
      <c r="A14" s="138" t="s">
        <v>24</v>
      </c>
      <c r="B14" s="139">
        <f>VLOOKUP(A14,'[2]31.12 2013-2017'!$A$36:$E$61,5,FALSE)</f>
        <v>894.07365000000004</v>
      </c>
      <c r="C14" s="140">
        <v>897.77679166666667</v>
      </c>
      <c r="D14" s="139">
        <f>VLOOKUP(A14,'[2]31.12 2013-2017'!$A$35:$U$61,9,FALSE)</f>
        <v>934.10963000000004</v>
      </c>
      <c r="E14" s="140">
        <v>918.9071133333332</v>
      </c>
      <c r="F14" s="139">
        <f>VLOOKUP(A14,'[2]31.12 2013-2017'!$A$35:$U$61,13,FALSE)</f>
        <v>938.78699999999981</v>
      </c>
      <c r="G14" s="140">
        <v>941.76067499999999</v>
      </c>
      <c r="H14" s="139">
        <f>VLOOKUP(A14,'[2]31.12 2013-2017'!$A$35:$U$61,17,FALSE)</f>
        <v>968.18830000000003</v>
      </c>
      <c r="I14" s="140">
        <v>941.81551666666689</v>
      </c>
      <c r="J14" s="139">
        <f>VLOOKUP(A14,'[2]31.12 2013-2017'!$A$35:$U$61,21,FALSE)</f>
        <v>1013.5733</v>
      </c>
      <c r="K14" s="140">
        <f>VLOOKUP(A14,'[2]2017_redigert'!$A$8:$E$36,5,FALSE)</f>
        <v>986.03505000000007</v>
      </c>
      <c r="L14" s="141">
        <f t="shared" si="0"/>
        <v>9.8307573945509819E-2</v>
      </c>
      <c r="M14" s="141">
        <f t="shared" si="1"/>
        <v>4.6951374818964275E-2</v>
      </c>
    </row>
    <row r="15" spans="1:14" x14ac:dyDescent="0.25">
      <c r="A15" s="138" t="s">
        <v>260</v>
      </c>
      <c r="B15" s="139">
        <f>VLOOKUP(A15,'[2]31.12 2013-2017'!$A$36:$E$61,5,FALSE)</f>
        <v>1179.9140199999999</v>
      </c>
      <c r="C15" s="140">
        <v>1166.0080950000001</v>
      </c>
      <c r="D15" s="139">
        <f>VLOOKUP(A15,'[2]31.12 2013-2017'!$A$35:$U$61,9,FALSE)</f>
        <v>1224.0511999999999</v>
      </c>
      <c r="E15" s="140">
        <v>1211.0125416666665</v>
      </c>
      <c r="F15" s="139">
        <f>VLOOKUP(A15,'[2]31.12 2013-2017'!$A$35:$U$61,13,FALSE)</f>
        <v>1229.4845999999998</v>
      </c>
      <c r="G15" s="140">
        <v>1229.1975999999997</v>
      </c>
      <c r="H15" s="139">
        <f>VLOOKUP(A15,'[2]31.12 2013-2017'!$A$35:$U$61,17,FALSE)</f>
        <v>1269.654</v>
      </c>
      <c r="I15" s="140">
        <v>1248.8778458966665</v>
      </c>
      <c r="J15" s="139">
        <f>VLOOKUP(A15,'[2]31.12 2013-2017'!$A$35:$U$61,21,FALSE)</f>
        <v>1293.9855</v>
      </c>
      <c r="K15" s="140">
        <f>VLOOKUP(A15,'[2]2017_redigert'!$A$8:$E$36,5,FALSE)</f>
        <v>1305.4706083333333</v>
      </c>
      <c r="L15" s="141">
        <f t="shared" si="0"/>
        <v>0.11960681399328806</v>
      </c>
      <c r="M15" s="141">
        <f t="shared" si="1"/>
        <v>4.53148901813007E-2</v>
      </c>
    </row>
    <row r="16" spans="1:14" x14ac:dyDescent="0.25">
      <c r="A16" s="138" t="s">
        <v>26</v>
      </c>
      <c r="B16" s="139">
        <f>VLOOKUP(A16,'[2]31.12 2013-2017'!$A$36:$E$61,5,FALSE)</f>
        <v>1571.8162000000002</v>
      </c>
      <c r="C16" s="140">
        <v>1547.5021666666667</v>
      </c>
      <c r="D16" s="139">
        <f>VLOOKUP(A16,'[2]31.12 2013-2017'!$A$35:$U$61,9,FALSE)</f>
        <v>1632.1585</v>
      </c>
      <c r="E16" s="140">
        <v>1611.6411250000001</v>
      </c>
      <c r="F16" s="139">
        <f>VLOOKUP(A16,'[2]31.12 2013-2017'!$A$35:$U$61,13,FALSE)</f>
        <v>1724.5783000000004</v>
      </c>
      <c r="G16" s="140">
        <v>1675.5076916666667</v>
      </c>
      <c r="H16" s="139">
        <f>VLOOKUP(A16,'[2]31.12 2013-2017'!$A$35:$U$61,17,FALSE)</f>
        <v>1644.8296800000001</v>
      </c>
      <c r="I16" s="140">
        <v>1680.944258333333</v>
      </c>
      <c r="J16" s="139">
        <f>VLOOKUP(A16,'[2]31.12 2013-2017'!$A$35:$U$61,21,FALSE)</f>
        <v>1796.0011999999999</v>
      </c>
      <c r="K16" s="140">
        <f>VLOOKUP(A16,'[2]2017_redigert'!$A$8:$E$36,5,FALSE)</f>
        <v>1724.1556658333334</v>
      </c>
      <c r="L16" s="141">
        <f t="shared" si="0"/>
        <v>0.11415395918131729</v>
      </c>
      <c r="M16" s="141">
        <f t="shared" si="1"/>
        <v>2.5706627263681423E-2</v>
      </c>
    </row>
    <row r="17" spans="1:13" x14ac:dyDescent="0.25">
      <c r="A17" s="142" t="s">
        <v>148</v>
      </c>
      <c r="B17" s="143">
        <f>SUM(B5:B16)</f>
        <v>12122.404570000002</v>
      </c>
      <c r="C17" s="144">
        <f t="shared" ref="C17:J17" si="2">SUM(C5:C16)</f>
        <v>12026.364186666668</v>
      </c>
      <c r="D17" s="143">
        <f>SUM(D5:D16)</f>
        <v>12546.36133</v>
      </c>
      <c r="E17" s="144">
        <f t="shared" si="2"/>
        <v>12351.636064166667</v>
      </c>
      <c r="F17" s="143">
        <f>SUM(F5:F16)</f>
        <v>12866.171200000001</v>
      </c>
      <c r="G17" s="144">
        <f t="shared" si="2"/>
        <v>12702.969112346665</v>
      </c>
      <c r="H17" s="143">
        <f t="shared" si="2"/>
        <v>12771.466440000004</v>
      </c>
      <c r="I17" s="144">
        <f t="shared" si="2"/>
        <v>12843.637300989167</v>
      </c>
      <c r="J17" s="143">
        <f t="shared" si="2"/>
        <v>13481.0756</v>
      </c>
      <c r="K17" s="144">
        <f>VLOOKUP(A17,'[2]2017_redigert'!$A$8:$E$36,5,FALSE)</f>
        <v>13221.365647500001</v>
      </c>
      <c r="L17" s="145">
        <f t="shared" si="0"/>
        <v>9.9365148292964695E-2</v>
      </c>
      <c r="M17" s="145">
        <f t="shared" si="1"/>
        <v>2.9409764357153156E-2</v>
      </c>
    </row>
    <row r="18" spans="1:13" x14ac:dyDescent="0.25">
      <c r="A18" s="146" t="s">
        <v>149</v>
      </c>
      <c r="B18" s="139">
        <f>VLOOKUP(A18,'[2]31.12 2013-2017'!$A$36:$E$61,5,FALSE)</f>
        <v>485.2</v>
      </c>
      <c r="C18" s="140">
        <v>469.46346666666659</v>
      </c>
      <c r="D18" s="139">
        <f>VLOOKUP(A18,'[2]31.12 2013-2017'!$A$35:$U$61,9,FALSE)</f>
        <v>490.80000000000007</v>
      </c>
      <c r="E18" s="140">
        <v>485.8</v>
      </c>
      <c r="F18" s="139">
        <f>VLOOKUP(A18,'[2]31.12 2013-2017'!$A$35:$U$61,13,FALSE)</f>
        <v>508.2</v>
      </c>
      <c r="G18" s="140">
        <v>498.99583333333328</v>
      </c>
      <c r="H18" s="139">
        <f>VLOOKUP(A18,'[2]31.12 2013-2017'!$A$35:$U$61,17,FALSE)</f>
        <v>520.5</v>
      </c>
      <c r="I18" s="140">
        <v>511.85833333333335</v>
      </c>
      <c r="J18" s="139">
        <f>VLOOKUP(A18,'[2]31.12 2013-2017'!$A$35:$U$61,21,FALSE)</f>
        <v>549.35</v>
      </c>
      <c r="K18" s="140">
        <f>VLOOKUP(A18,'[2]2017_redigert'!$A$8:$E$36,5,FALSE)</f>
        <v>524.9041666666667</v>
      </c>
      <c r="L18" s="141">
        <f t="shared" si="0"/>
        <v>0.11809374730188472</v>
      </c>
      <c r="M18" s="141">
        <f t="shared" si="1"/>
        <v>2.5487195350275983E-2</v>
      </c>
    </row>
    <row r="19" spans="1:13" x14ac:dyDescent="0.25">
      <c r="A19" s="146" t="s">
        <v>131</v>
      </c>
      <c r="B19" s="139">
        <f>VLOOKUP(A19,'[2]31.12 2013-2017'!$A$36:$E$61,5,FALSE)</f>
        <v>144.64999999999998</v>
      </c>
      <c r="C19" s="140">
        <v>139.73333333333335</v>
      </c>
      <c r="D19" s="139">
        <f>VLOOKUP(A19,'[2]31.12 2013-2017'!$A$35:$U$61,9,FALSE)</f>
        <v>148</v>
      </c>
      <c r="E19" s="140">
        <v>144.8416666666667</v>
      </c>
      <c r="F19" s="139">
        <f>VLOOKUP(A19,'[2]31.12 2013-2017'!$A$35:$U$61,13,FALSE)</f>
        <v>148.89999999999998</v>
      </c>
      <c r="G19" s="140">
        <v>150.89999999999998</v>
      </c>
      <c r="H19" s="139">
        <f>VLOOKUP(A19,'[2]31.12 2013-2017'!$A$35:$U$61,17,FALSE)</f>
        <v>147.55000000000001</v>
      </c>
      <c r="I19" s="140">
        <v>146.61250000000001</v>
      </c>
      <c r="J19" s="139">
        <f>VLOOKUP(A19,'[2]31.12 2013-2017'!$A$35:$U$61,21,FALSE)</f>
        <v>155</v>
      </c>
      <c r="K19" s="140">
        <f>VLOOKUP(A19,'[2]2017_redigert'!$A$8:$E$36,5,FALSE)</f>
        <v>148.89166666666665</v>
      </c>
      <c r="L19" s="141">
        <f t="shared" si="0"/>
        <v>6.5541507633587556E-2</v>
      </c>
      <c r="M19" s="141">
        <f t="shared" si="1"/>
        <v>1.554551396822672E-2</v>
      </c>
    </row>
    <row r="20" spans="1:13" x14ac:dyDescent="0.25">
      <c r="A20" s="146" t="s">
        <v>37</v>
      </c>
      <c r="B20" s="139">
        <f>VLOOKUP(A20,'[2]31.12 2013-2017'!$A$36:$E$61,5,FALSE)</f>
        <v>50.333300000000001</v>
      </c>
      <c r="C20" s="140">
        <v>51.005525000000006</v>
      </c>
      <c r="D20" s="139">
        <f>VLOOKUP(A20,'[2]31.12 2013-2017'!$A$35:$U$61,9,FALSE)</f>
        <v>49.28</v>
      </c>
      <c r="E20" s="140">
        <v>48.517199999999995</v>
      </c>
      <c r="F20" s="139">
        <f>VLOOKUP(A20,'[2]31.12 2013-2017'!$A$35:$U$61,13,FALSE)</f>
        <v>45.9</v>
      </c>
      <c r="G20" s="140">
        <v>47.430333333333337</v>
      </c>
      <c r="H20" s="139">
        <f>VLOOKUP(A20,'[2]31.12 2013-2017'!$A$35:$U$61,17,FALSE)</f>
        <v>43.9</v>
      </c>
      <c r="I20" s="140">
        <v>44.733333333333327</v>
      </c>
      <c r="J20" s="139">
        <f>VLOOKUP(A20,'[2]31.12 2013-2017'!$A$35:$U$61,21,FALSE)</f>
        <v>60.300000000000004</v>
      </c>
      <c r="K20" s="140">
        <f>VLOOKUP(A20,'[2]2017_redigert'!$A$8:$E$36,5,FALSE)</f>
        <v>60.141666666666666</v>
      </c>
      <c r="L20" s="141">
        <f t="shared" si="0"/>
        <v>0.17912062794504435</v>
      </c>
      <c r="M20" s="141">
        <f t="shared" si="1"/>
        <v>0.34444858420268271</v>
      </c>
    </row>
    <row r="21" spans="1:13" x14ac:dyDescent="0.25">
      <c r="A21" s="146" t="s">
        <v>36</v>
      </c>
      <c r="B21" s="139">
        <f>VLOOKUP(A21,'[2]31.12 2013-2017'!$A$36:$E$61,5,FALSE)</f>
        <v>442.13300000000004</v>
      </c>
      <c r="C21" s="140">
        <v>433.90585833333336</v>
      </c>
      <c r="D21" s="139">
        <f>VLOOKUP(A21,'[2]31.12 2013-2017'!$A$35:$U$61,9,FALSE)</f>
        <v>614.5</v>
      </c>
      <c r="E21" s="140">
        <v>543.50450000000001</v>
      </c>
      <c r="F21" s="139">
        <f>VLOOKUP(A21,'[2]31.12 2013-2017'!$A$35:$U$61,13,FALSE)</f>
        <v>767.48820000000012</v>
      </c>
      <c r="G21" s="140">
        <v>676.63534166666682</v>
      </c>
      <c r="H21" s="139">
        <f>VLOOKUP(A21,'[2]31.12 2013-2017'!$A$35:$U$61,17,FALSE)</f>
        <v>854.34940000000006</v>
      </c>
      <c r="I21" s="140">
        <v>828.62876666666671</v>
      </c>
      <c r="J21" s="139">
        <f>VLOOKUP(A21,'[2]31.12 2013-2017'!$A$35:$U$61,21,FALSE)</f>
        <v>739.37022899999999</v>
      </c>
      <c r="K21" s="140">
        <f>VLOOKUP(A21,'[2]2017_redigert'!$A$8:$E$36,5,FALSE)</f>
        <v>781.46428556833348</v>
      </c>
      <c r="L21" s="141">
        <f t="shared" si="0"/>
        <v>0.80099961906483463</v>
      </c>
      <c r="M21" s="141">
        <f t="shared" si="1"/>
        <v>-5.6918710761228168E-2</v>
      </c>
    </row>
    <row r="22" spans="1:13" x14ac:dyDescent="0.25">
      <c r="A22" s="147" t="s">
        <v>150</v>
      </c>
      <c r="B22" s="143">
        <f>VLOOKUP(A22,'[2]31.12 2013-2017'!$A$36:$E$61,5,FALSE)</f>
        <v>1122.3163</v>
      </c>
      <c r="C22" s="144">
        <f t="shared" ref="C22:I22" si="3">SUM(C18:C21)</f>
        <v>1094.1081833333333</v>
      </c>
      <c r="D22" s="143">
        <f>VLOOKUP(A22,'[2]31.12 2013-2017'!$A$35:$U$61,9,FALSE)</f>
        <v>1302.58</v>
      </c>
      <c r="E22" s="144">
        <f t="shared" si="3"/>
        <v>1222.6633666666667</v>
      </c>
      <c r="F22" s="143">
        <f>VLOOKUP(A22,'[2]31.12 2013-2017'!$A$35:$U$61,13,FALSE)</f>
        <v>1470.4882</v>
      </c>
      <c r="G22" s="144">
        <f t="shared" si="3"/>
        <v>1373.9615083333333</v>
      </c>
      <c r="H22" s="143">
        <f>VLOOKUP(A22,'[2]31.12 2013-2017'!$A$35:$U$61,17,FALSE)</f>
        <v>1566.2993999999999</v>
      </c>
      <c r="I22" s="144">
        <f t="shared" si="3"/>
        <v>1531.8329333333334</v>
      </c>
      <c r="J22" s="143">
        <f>VLOOKUP(A22,'[2]31.12 2013-2017'!$A$35:$U$61,21,FALSE)</f>
        <v>1504.020229</v>
      </c>
      <c r="K22" s="144">
        <f>VLOOKUP(A22,'[2]2017_redigert'!$A$8:$E$36,5,FALSE)</f>
        <v>1515.4017855683335</v>
      </c>
      <c r="L22" s="145">
        <f t="shared" si="0"/>
        <v>0.38505662296709831</v>
      </c>
      <c r="M22" s="145">
        <f t="shared" si="1"/>
        <v>-1.0726462009956271E-2</v>
      </c>
    </row>
    <row r="23" spans="1:13" x14ac:dyDescent="0.25">
      <c r="A23" s="146" t="s">
        <v>29</v>
      </c>
      <c r="B23" s="139">
        <f>VLOOKUP(A23,'[2]31.12 2013-2017'!$A$36:$E$61,5,FALSE)</f>
        <v>5</v>
      </c>
      <c r="C23" s="140">
        <v>5</v>
      </c>
      <c r="D23" s="139">
        <f>VLOOKUP(A23,'[2]31.12 2013-2017'!$A$35:$U$61,9,FALSE)</f>
        <v>5</v>
      </c>
      <c r="E23" s="140">
        <v>4.666666666666667</v>
      </c>
      <c r="F23" s="139">
        <f>VLOOKUP(A23,'[2]31.12 2013-2017'!$A$35:$U$61,13,FALSE)</f>
        <v>5</v>
      </c>
      <c r="G23" s="140">
        <v>4.833333333333333</v>
      </c>
      <c r="H23" s="139">
        <f>VLOOKUP(A23,'[2]31.12 2013-2017'!$A$35:$U$61,17,FALSE)</f>
        <v>5</v>
      </c>
      <c r="I23" s="140">
        <v>5</v>
      </c>
      <c r="J23" s="139">
        <f>VLOOKUP(A23,'[2]31.12 2013-2017'!$A$35:$U$61,21,FALSE)</f>
        <v>5</v>
      </c>
      <c r="K23" s="140">
        <f>VLOOKUP(A23,'[2]2017_redigert'!$A$8:$E$36,5,FALSE)</f>
        <v>5</v>
      </c>
      <c r="L23" s="141">
        <f t="shared" si="0"/>
        <v>0</v>
      </c>
      <c r="M23" s="141">
        <f t="shared" si="1"/>
        <v>0</v>
      </c>
    </row>
    <row r="24" spans="1:13" x14ac:dyDescent="0.25">
      <c r="A24" s="146" t="s">
        <v>31</v>
      </c>
      <c r="B24" s="139">
        <f>VLOOKUP(A24,'[2]31.12 2013-2017'!$A$36:$E$61,5,FALSE)</f>
        <v>33.700000000000003</v>
      </c>
      <c r="C24" s="140">
        <v>32.949999999999996</v>
      </c>
      <c r="D24" s="139">
        <f>VLOOKUP(A24,'[2]31.12 2013-2017'!$A$35:$U$61,9,FALSE)</f>
        <v>37.200000000000003</v>
      </c>
      <c r="E24" s="140">
        <v>34.749999999999993</v>
      </c>
      <c r="F24" s="139">
        <f>VLOOKUP(A24,'[2]31.12 2013-2017'!$A$35:$U$61,13,FALSE)</f>
        <v>35.5</v>
      </c>
      <c r="G24" s="140">
        <v>35.18333333333333</v>
      </c>
      <c r="H24" s="139">
        <f>VLOOKUP(A24,'[2]31.12 2013-2017'!$A$35:$U$61,17,FALSE)</f>
        <v>41.4</v>
      </c>
      <c r="I24" s="140">
        <v>39.125</v>
      </c>
      <c r="J24" s="139">
        <f>VLOOKUP(A24,'[2]31.12 2013-2017'!$A$35:$U$61,21,FALSE)</f>
        <v>36.15</v>
      </c>
      <c r="K24" s="140">
        <f>VLOOKUP(A24,'[2]2017_redigert'!$A$8:$E$36,5,FALSE)</f>
        <v>37.499999999999993</v>
      </c>
      <c r="L24" s="141">
        <f t="shared" si="0"/>
        <v>0.13808801213960539</v>
      </c>
      <c r="M24" s="141">
        <f t="shared" si="1"/>
        <v>-4.1533546325878773E-2</v>
      </c>
    </row>
    <row r="25" spans="1:13" x14ac:dyDescent="0.25">
      <c r="A25" s="146" t="s">
        <v>151</v>
      </c>
      <c r="B25" s="139">
        <f>VLOOKUP(A25,'[2]31.12 2013-2017'!$A$36:$E$61,5,FALSE)</f>
        <v>113.2</v>
      </c>
      <c r="C25" s="140">
        <v>114.99166666666667</v>
      </c>
      <c r="D25" s="139">
        <f>VLOOKUP(A25,'[2]31.12 2013-2017'!$A$35:$U$61,9,FALSE)</f>
        <v>117.6</v>
      </c>
      <c r="E25" s="140">
        <v>117.125</v>
      </c>
      <c r="F25" s="139">
        <f>VLOOKUP(A25,'[2]31.12 2013-2017'!$A$35:$U$61,13,FALSE)</f>
        <v>113.6</v>
      </c>
      <c r="G25" s="140">
        <v>113.39166666666664</v>
      </c>
      <c r="H25" s="139">
        <f>VLOOKUP(A25,'[2]31.12 2013-2017'!$A$35:$U$61,17,FALSE)</f>
        <v>112.95</v>
      </c>
      <c r="I25" s="140">
        <v>114.15666666666668</v>
      </c>
      <c r="J25" s="139"/>
      <c r="K25" s="140"/>
      <c r="L25" s="141" t="s">
        <v>152</v>
      </c>
      <c r="M25" s="141" t="s">
        <v>152</v>
      </c>
    </row>
    <row r="26" spans="1:13" ht="77.25" x14ac:dyDescent="0.25">
      <c r="A26" s="148" t="s">
        <v>153</v>
      </c>
      <c r="B26" s="139">
        <f>VLOOKUP(A26,'[2]31.12 2013-2017'!$A$36:$E$61,5,FALSE)</f>
        <v>313.10000000000002</v>
      </c>
      <c r="C26" s="140">
        <v>295.86500000000001</v>
      </c>
      <c r="D26" s="139"/>
      <c r="E26" s="140"/>
      <c r="F26" s="139"/>
      <c r="G26" s="140"/>
      <c r="H26" s="139"/>
      <c r="I26" s="140"/>
      <c r="J26" s="139"/>
      <c r="K26" s="140"/>
      <c r="L26" s="141"/>
      <c r="M26" s="141"/>
    </row>
    <row r="27" spans="1:13" ht="64.5" x14ac:dyDescent="0.25">
      <c r="A27" s="148" t="s">
        <v>154</v>
      </c>
      <c r="B27" s="139"/>
      <c r="C27" s="140"/>
      <c r="D27" s="139">
        <f>VLOOKUP(A27,'[2]31.12 2013-2017'!$A$35:$U$61,9,FALSE)</f>
        <v>118.75</v>
      </c>
      <c r="E27" s="140">
        <v>115.06990750414066</v>
      </c>
      <c r="F27" s="139">
        <f>VLOOKUP(A27,'[2]31.12 2013-2017'!$A$35:$U$61,13,FALSE)</f>
        <v>125</v>
      </c>
      <c r="G27" s="140">
        <v>119.32083333333333</v>
      </c>
      <c r="H27" s="139">
        <f>VLOOKUP(A27,'[2]31.12 2013-2017'!$A$35:$U$61,17,FALSE)</f>
        <v>171.12</v>
      </c>
      <c r="I27" s="140">
        <v>135.06416666666667</v>
      </c>
      <c r="J27" s="139">
        <f>VLOOKUP(A27,'[2]31.12 2013-2017'!$A$35:$U$61,21,FALSE)</f>
        <v>280.39789999999999</v>
      </c>
      <c r="K27" s="140">
        <f>VLOOKUP(A27,'[2]2017_orginal'!$A$8:$E$36,5,FALSE)</f>
        <v>229.14685833333337</v>
      </c>
      <c r="L27" s="141"/>
      <c r="M27" s="141">
        <f t="shared" si="1"/>
        <v>0.69657773774193776</v>
      </c>
    </row>
    <row r="28" spans="1:13" ht="51.75" x14ac:dyDescent="0.25">
      <c r="A28" s="149" t="s">
        <v>155</v>
      </c>
      <c r="B28" s="139"/>
      <c r="C28" s="140"/>
      <c r="D28" s="139">
        <f>VLOOKUP(A28,'[2]31.12 2013-2017'!$A$35:$U$61,9,FALSE)</f>
        <v>228.39999999999998</v>
      </c>
      <c r="E28" s="140">
        <v>209.69109249585901</v>
      </c>
      <c r="F28" s="139">
        <f>VLOOKUP(A28,'[2]31.12 2013-2017'!$A$35:$U$61,13,FALSE)</f>
        <v>258.5333</v>
      </c>
      <c r="G28" s="140">
        <v>244.42776666666668</v>
      </c>
      <c r="H28" s="139">
        <f>VLOOKUP(A28,'[2]31.12 2013-2017'!$A$35:$U$61,17,FALSE)</f>
        <v>464.16</v>
      </c>
      <c r="I28" s="140">
        <v>351.00776666666667</v>
      </c>
      <c r="J28" s="139">
        <f>VLOOKUP(A28,'[2]31.12 2013-2017'!$A$35:$U$61,21,FALSE)</f>
        <v>484.67</v>
      </c>
      <c r="K28" s="140">
        <f>VLOOKUP(A28,'[2]2017_orginal'!$A$8:$E$36,5,FALSE)</f>
        <v>475.64833333333331</v>
      </c>
      <c r="L28" s="141"/>
      <c r="M28" s="141">
        <f t="shared" si="1"/>
        <v>0.35509347229068905</v>
      </c>
    </row>
    <row r="29" spans="1:13" x14ac:dyDescent="0.25">
      <c r="A29" s="146" t="s">
        <v>33</v>
      </c>
      <c r="B29" s="139">
        <f>VLOOKUP(A29,'[2]31.12 2013-2017'!$A$36:$E$61,5,FALSE)</f>
        <v>198.2</v>
      </c>
      <c r="C29" s="140">
        <v>187.04166666666666</v>
      </c>
      <c r="D29" s="139">
        <f>VLOOKUP(A29,'[2]31.12 2013-2017'!$A$35:$U$61,9,FALSE)</f>
        <v>250.1</v>
      </c>
      <c r="E29" s="140">
        <v>221.11666666666665</v>
      </c>
      <c r="F29" s="139">
        <f>VLOOKUP(A29,'[2]31.12 2013-2017'!$A$35:$U$61,13,FALSE)</f>
        <v>270.8</v>
      </c>
      <c r="G29" s="140">
        <v>267.38333333333333</v>
      </c>
      <c r="H29" s="139">
        <f>VLOOKUP(A29,'[2]31.12 2013-2017'!$A$35:$U$61,17,FALSE)</f>
        <v>286.40000000000009</v>
      </c>
      <c r="I29" s="140">
        <v>275.00833333333338</v>
      </c>
      <c r="J29" s="139">
        <f>VLOOKUP(A29,'[2]31.12 2013-2017'!$A$35:$U$61,21,FALSE)</f>
        <v>306.73329999999999</v>
      </c>
      <c r="K29" s="140">
        <f>VLOOKUP(A29,'[2]2017_orginal'!$A$8:$E$36,5,FALSE)</f>
        <v>304.25276666666667</v>
      </c>
      <c r="L29" s="141">
        <f t="shared" ref="L29:L32" si="4">(K29-C29)/C29</f>
        <v>0.62665769659166859</v>
      </c>
      <c r="M29" s="141">
        <f t="shared" si="1"/>
        <v>0.10634017150995408</v>
      </c>
    </row>
    <row r="30" spans="1:13" x14ac:dyDescent="0.25">
      <c r="A30" s="146" t="s">
        <v>32</v>
      </c>
      <c r="B30" s="139">
        <f>VLOOKUP(A30,'[2]31.12 2013-2017'!$A$36:$E$61,5,FALSE)</f>
        <v>414.43500000000017</v>
      </c>
      <c r="C30" s="140">
        <v>413.47250000000003</v>
      </c>
      <c r="D30" s="139">
        <f>VLOOKUP(A30,'[2]31.12 2013-2017'!$A$35:$U$61,9,FALSE)</f>
        <v>410.6</v>
      </c>
      <c r="E30" s="140">
        <v>408.11708333333337</v>
      </c>
      <c r="F30" s="139">
        <f>VLOOKUP(A30,'[2]31.12 2013-2017'!$A$35:$U$61,13,FALSE)</f>
        <v>415.91999999999985</v>
      </c>
      <c r="G30" s="140">
        <v>412.30583333333323</v>
      </c>
      <c r="H30" s="139">
        <f>VLOOKUP(A30,'[2]31.12 2013-2017'!$A$35:$U$61,17,FALSE)</f>
        <v>429.08999999999992</v>
      </c>
      <c r="I30" s="140">
        <v>419.98</v>
      </c>
      <c r="J30" s="139">
        <f>VLOOKUP(A30,'[2]31.12 2013-2017'!$A$35:$U$61,21,FALSE)</f>
        <v>434.97999999999996</v>
      </c>
      <c r="K30" s="140">
        <f>VLOOKUP(A30,'[2]2017_orginal'!$A$8:$E$36,5,FALSE)</f>
        <v>428.43749999999994</v>
      </c>
      <c r="L30" s="141">
        <f t="shared" si="4"/>
        <v>3.6193459057131776E-2</v>
      </c>
      <c r="M30" s="141">
        <f t="shared" si="1"/>
        <v>2.0137863707795429E-2</v>
      </c>
    </row>
    <row r="31" spans="1:13" x14ac:dyDescent="0.25">
      <c r="A31" s="147" t="s">
        <v>156</v>
      </c>
      <c r="B31" s="143">
        <f>SUM(B23:B30)</f>
        <v>1077.6350000000002</v>
      </c>
      <c r="C31" s="144">
        <f t="shared" ref="C31:H31" si="5">SUM(C23:C30)</f>
        <v>1049.3208333333334</v>
      </c>
      <c r="D31" s="143">
        <f>SUM(D23:D30)</f>
        <v>1167.6500000000001</v>
      </c>
      <c r="E31" s="144">
        <f t="shared" si="5"/>
        <v>1110.5364166666664</v>
      </c>
      <c r="F31" s="143">
        <f>SUM(F23:F30)</f>
        <v>1224.3532999999998</v>
      </c>
      <c r="G31" s="144">
        <f t="shared" si="5"/>
        <v>1196.8460999999998</v>
      </c>
      <c r="H31" s="143">
        <f t="shared" si="5"/>
        <v>1510.1200000000001</v>
      </c>
      <c r="I31" s="144">
        <f>SUM(I23:I30)</f>
        <v>1339.3419333333334</v>
      </c>
      <c r="J31" s="143">
        <f>SUM(J23:J30)</f>
        <v>1547.9312</v>
      </c>
      <c r="K31" s="144">
        <f>SUM(K23:K30)</f>
        <v>1479.9854583333333</v>
      </c>
      <c r="L31" s="145">
        <f t="shared" si="4"/>
        <v>0.41042225725369968</v>
      </c>
      <c r="M31" s="145">
        <f t="shared" si="1"/>
        <v>0.10500942403107512</v>
      </c>
    </row>
    <row r="32" spans="1:13" x14ac:dyDescent="0.25">
      <c r="A32" s="147" t="s">
        <v>157</v>
      </c>
      <c r="B32" s="143">
        <f>B17+B22+B31</f>
        <v>14322.355870000003</v>
      </c>
      <c r="C32" s="144">
        <v>14169.793203333335</v>
      </c>
      <c r="D32" s="143">
        <f>D17+D22+D31</f>
        <v>15016.591329999999</v>
      </c>
      <c r="E32" s="144">
        <v>14684.8358475</v>
      </c>
      <c r="F32" s="143">
        <f>F17+F22+F31</f>
        <v>15561.012699999999</v>
      </c>
      <c r="G32" s="144">
        <v>15273.776720680002</v>
      </c>
      <c r="H32" s="143">
        <f>H17+H22+H31</f>
        <v>15847.885840000004</v>
      </c>
      <c r="I32" s="144">
        <f>I17+I22+I31</f>
        <v>15714.812167655833</v>
      </c>
      <c r="J32" s="143">
        <f>J17+J22+J31</f>
        <v>16533.027029000001</v>
      </c>
      <c r="K32" s="144">
        <f>K17+K22+K31</f>
        <v>16216.752891401668</v>
      </c>
      <c r="L32" s="145">
        <f t="shared" si="4"/>
        <v>0.14445939038734887</v>
      </c>
      <c r="M32" s="145">
        <f t="shared" si="1"/>
        <v>3.1940612359270003E-2</v>
      </c>
    </row>
  </sheetData>
  <mergeCells count="6">
    <mergeCell ref="A1:N1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A5" sqref="A5:A16"/>
    </sheetView>
  </sheetViews>
  <sheetFormatPr baseColWidth="10" defaultRowHeight="15" x14ac:dyDescent="0.25"/>
  <cols>
    <col min="1" max="1" width="21.42578125" customWidth="1"/>
  </cols>
  <sheetData>
    <row r="1" spans="1:13" x14ac:dyDescent="0.25">
      <c r="A1" s="84" t="s">
        <v>159</v>
      </c>
    </row>
    <row r="3" spans="1:13" ht="63.75" x14ac:dyDescent="0.25">
      <c r="A3" s="132"/>
      <c r="B3" s="392">
        <v>2013</v>
      </c>
      <c r="C3" s="393"/>
      <c r="D3" s="392">
        <v>2014</v>
      </c>
      <c r="E3" s="393"/>
      <c r="F3" s="392">
        <v>2015</v>
      </c>
      <c r="G3" s="393"/>
      <c r="H3" s="392">
        <v>2016</v>
      </c>
      <c r="I3" s="393"/>
      <c r="J3" s="392">
        <v>2017</v>
      </c>
      <c r="K3" s="393"/>
      <c r="L3" s="150" t="s">
        <v>145</v>
      </c>
      <c r="M3" s="150" t="s">
        <v>146</v>
      </c>
    </row>
    <row r="4" spans="1:13" x14ac:dyDescent="0.25">
      <c r="A4" s="134"/>
      <c r="B4" s="151" t="s">
        <v>147</v>
      </c>
      <c r="C4" s="152" t="s">
        <v>27</v>
      </c>
      <c r="D4" s="151" t="s">
        <v>147</v>
      </c>
      <c r="E4" s="152" t="s">
        <v>27</v>
      </c>
      <c r="F4" s="151" t="s">
        <v>147</v>
      </c>
      <c r="G4" s="152" t="s">
        <v>27</v>
      </c>
      <c r="H4" s="151" t="s">
        <v>147</v>
      </c>
      <c r="I4" s="152" t="s">
        <v>27</v>
      </c>
      <c r="J4" s="151" t="s">
        <v>147</v>
      </c>
      <c r="K4" s="152" t="s">
        <v>27</v>
      </c>
      <c r="L4" s="137"/>
      <c r="M4" s="137"/>
    </row>
    <row r="5" spans="1:13" x14ac:dyDescent="0.25">
      <c r="A5" s="138" t="s">
        <v>15</v>
      </c>
      <c r="B5" s="139">
        <f>VLOOKUP(A5,'[2]31.12 2013-2017'!$A$36:$E$61,2,FALSE)</f>
        <v>409.76</v>
      </c>
      <c r="C5" s="153">
        <v>415.76400000000007</v>
      </c>
      <c r="D5" s="139">
        <f>VLOOKUP(A5,'[2]31.12 2013-2017'!$A$35:$U$61,6,FALSE)</f>
        <v>410.80250000000001</v>
      </c>
      <c r="E5" s="153">
        <v>426.86770833333327</v>
      </c>
      <c r="F5" s="139">
        <f>VLOOKUP(A5,'[2]31.12 2013-2017'!$A$35:$U$61,10,FALSE)</f>
        <v>436.20000000000005</v>
      </c>
      <c r="G5" s="153">
        <v>435.47757500000006</v>
      </c>
      <c r="H5" s="139">
        <f>VLOOKUP(A5,'[2]31.12 2013-2017'!$A$35:$U$61,14,FALSE)</f>
        <v>430.62</v>
      </c>
      <c r="I5" s="154">
        <v>439.07069166666673</v>
      </c>
      <c r="J5" s="139">
        <f>VLOOKUP(A5,'[2]31.12 2013-2017'!$A$35:$U$61,18,FALSE)</f>
        <v>454.07249999999999</v>
      </c>
      <c r="K5" s="154">
        <f>VLOOKUP(A5,'[2]2017_redigert'!$A$7:$B$36,2,FALSE)</f>
        <v>454.38499166666662</v>
      </c>
      <c r="L5" s="141">
        <f>(K5-C5)/C5</f>
        <v>9.2891620406448244E-2</v>
      </c>
      <c r="M5" s="141">
        <f t="shared" ref="M5:M32" si="0">(K5-I5)/I5</f>
        <v>3.4878893742300125E-2</v>
      </c>
    </row>
    <row r="6" spans="1:13" x14ac:dyDescent="0.25">
      <c r="A6" s="138" t="s">
        <v>16</v>
      </c>
      <c r="B6" s="139">
        <f>VLOOKUP(A6,'[2]31.12 2013-2017'!$A$36:$E$61,2,FALSE)</f>
        <v>201.4</v>
      </c>
      <c r="C6" s="155">
        <v>194.45000000000002</v>
      </c>
      <c r="D6" s="139">
        <f>VLOOKUP(A6,'[2]31.12 2013-2017'!$A$35:$U$61,6,FALSE)</f>
        <v>209.2</v>
      </c>
      <c r="E6" s="155">
        <v>212.43333333333334</v>
      </c>
      <c r="F6" s="139">
        <f>VLOOKUP(A6,'[2]31.12 2013-2017'!$A$35:$U$61,10,FALSE)</f>
        <v>226.8</v>
      </c>
      <c r="G6" s="155">
        <v>212.26915833333328</v>
      </c>
      <c r="H6" s="139">
        <f>VLOOKUP(A6,'[2]31.12 2013-2017'!$A$35:$U$61,14,FALSE)</f>
        <v>228.2</v>
      </c>
      <c r="I6" s="154">
        <v>234.96666666666661</v>
      </c>
      <c r="J6" s="139">
        <f>VLOOKUP(A6,'[2]31.12 2013-2017'!$A$35:$U$61,18,FALSE)</f>
        <v>220.8</v>
      </c>
      <c r="K6" s="154">
        <f>VLOOKUP(A6,'[2]2017_redigert'!$A$7:$B$36,2,FALSE)</f>
        <v>223.32500000000002</v>
      </c>
      <c r="L6" s="141">
        <f t="shared" ref="L6:L22" si="1">(K6-C6)/C6</f>
        <v>0.14849575726407815</v>
      </c>
      <c r="M6" s="141">
        <f t="shared" si="0"/>
        <v>-4.9546034898566876E-2</v>
      </c>
    </row>
    <row r="7" spans="1:13" x14ac:dyDescent="0.25">
      <c r="A7" s="138" t="s">
        <v>17</v>
      </c>
      <c r="B7" s="139">
        <f>VLOOKUP(A7,'[2]31.12 2013-2017'!$A$36:$E$61,2,FALSE)</f>
        <v>484.06240000000003</v>
      </c>
      <c r="C7" s="155">
        <v>470.59206666666671</v>
      </c>
      <c r="D7" s="139">
        <f>VLOOKUP(A7,'[2]31.12 2013-2017'!$A$35:$U$61,6,FALSE)</f>
        <v>506.02330000000006</v>
      </c>
      <c r="E7" s="155">
        <v>500.97733333333338</v>
      </c>
      <c r="F7" s="139">
        <f>VLOOKUP(A7,'[2]31.12 2013-2017'!$A$35:$U$61,10,FALSE)</f>
        <v>511.73</v>
      </c>
      <c r="G7" s="155">
        <v>509.03570833333333</v>
      </c>
      <c r="H7" s="139">
        <f>VLOOKUP(A7,'[2]31.12 2013-2017'!$A$35:$U$61,14,FALSE)</f>
        <v>515.53</v>
      </c>
      <c r="I7" s="154">
        <v>514.27520000000004</v>
      </c>
      <c r="J7" s="139">
        <f>VLOOKUP(A7,'[2]31.12 2013-2017'!$A$35:$U$61,18,FALSE)</f>
        <v>559.60329999999999</v>
      </c>
      <c r="K7" s="154">
        <f>VLOOKUP(A7,'[2]2017_redigert'!$A$7:$B$36,2,FALSE)</f>
        <v>540.93555000000003</v>
      </c>
      <c r="L7" s="141">
        <f t="shared" si="1"/>
        <v>0.14947868507770562</v>
      </c>
      <c r="M7" s="141">
        <f t="shared" si="0"/>
        <v>5.1840629297310065E-2</v>
      </c>
    </row>
    <row r="8" spans="1:13" x14ac:dyDescent="0.25">
      <c r="A8" s="138" t="s">
        <v>257</v>
      </c>
      <c r="B8" s="139">
        <f>VLOOKUP(A8,'[2]31.12 2013-2017'!$A$36:$E$61,2,FALSE)</f>
        <v>311.44900000000001</v>
      </c>
      <c r="C8" s="155">
        <v>305.42983333333336</v>
      </c>
      <c r="D8" s="139">
        <f>VLOOKUP(A8,'[2]31.12 2013-2017'!$A$35:$U$61,6,FALSE)</f>
        <v>323.7704</v>
      </c>
      <c r="E8" s="155">
        <v>319.53930000000003</v>
      </c>
      <c r="F8" s="139">
        <f>VLOOKUP(A8,'[2]31.12 2013-2017'!$A$35:$U$61,10,FALSE)</f>
        <v>334.34000000000003</v>
      </c>
      <c r="G8" s="155">
        <v>331.99026666666663</v>
      </c>
      <c r="H8" s="139">
        <f>VLOOKUP(A8,'[2]31.12 2013-2017'!$A$35:$U$61,14,FALSE)</f>
        <v>340.60339999999997</v>
      </c>
      <c r="I8" s="154">
        <v>336.96585833333336</v>
      </c>
      <c r="J8" s="139">
        <f>VLOOKUP(A8,'[2]31.12 2013-2017'!$A$35:$U$61,18,FALSE)</f>
        <v>400.34249999999997</v>
      </c>
      <c r="K8" s="154">
        <f>VLOOKUP(A8,'[2]2017_redigert'!$A$7:$B$36,2,FALSE)</f>
        <v>364.76531666666665</v>
      </c>
      <c r="L8" s="141">
        <f t="shared" si="1"/>
        <v>0.19426878732103756</v>
      </c>
      <c r="M8" s="141">
        <f t="shared" si="0"/>
        <v>8.2499332338392309E-2</v>
      </c>
    </row>
    <row r="9" spans="1:13" x14ac:dyDescent="0.25">
      <c r="A9" s="138" t="s">
        <v>258</v>
      </c>
      <c r="B9" s="139">
        <f>VLOOKUP(A9,'[2]31.12 2013-2017'!$A$36:$E$61,2,FALSE)</f>
        <v>418.09999999999997</v>
      </c>
      <c r="C9" s="155">
        <v>409.30833333333334</v>
      </c>
      <c r="D9" s="139">
        <f>VLOOKUP(A9,'[2]31.12 2013-2017'!$A$35:$U$61,6,FALSE)</f>
        <v>433.5</v>
      </c>
      <c r="E9" s="155">
        <v>423.87916666666666</v>
      </c>
      <c r="F9" s="139">
        <f>VLOOKUP(A9,'[2]31.12 2013-2017'!$A$35:$U$61,10,FALSE)</f>
        <v>432.9</v>
      </c>
      <c r="G9" s="155">
        <v>430.63333333333333</v>
      </c>
      <c r="H9" s="139">
        <f>VLOOKUP(A9,'[2]31.12 2013-2017'!$A$35:$U$61,14,FALSE)</f>
        <v>442.9</v>
      </c>
      <c r="I9" s="154">
        <v>432.68038333333328</v>
      </c>
      <c r="J9" s="139">
        <f>VLOOKUP(A9,'[2]31.12 2013-2017'!$A$35:$U$61,18,FALSE)</f>
        <v>422.80000000000007</v>
      </c>
      <c r="K9" s="154">
        <f>VLOOKUP(A9,'[2]2017_redigert'!$A$7:$B$36,2,FALSE)</f>
        <v>422.81666666666666</v>
      </c>
      <c r="L9" s="141">
        <f t="shared" si="1"/>
        <v>3.300282997740088E-2</v>
      </c>
      <c r="M9" s="141">
        <f t="shared" si="0"/>
        <v>-2.2796773430487825E-2</v>
      </c>
    </row>
    <row r="10" spans="1:13" x14ac:dyDescent="0.25">
      <c r="A10" s="138" t="s">
        <v>249</v>
      </c>
      <c r="B10" s="139">
        <f>VLOOKUP(A10,'[2]31.12 2013-2017'!$A$36:$E$61,2,FALSE)</f>
        <v>1855.0877999999998</v>
      </c>
      <c r="C10" s="155">
        <v>1844.129375</v>
      </c>
      <c r="D10" s="139">
        <f>VLOOKUP(A10,'[2]31.12 2013-2017'!$A$35:$U$61,6,FALSE)</f>
        <v>1988.2862999999998</v>
      </c>
      <c r="E10" s="155">
        <v>1893.8499749999999</v>
      </c>
      <c r="F10" s="139">
        <f>VLOOKUP(A10,'[2]31.12 2013-2017'!$A$35:$U$61,10,FALSE)</f>
        <v>2033.1613</v>
      </c>
      <c r="G10" s="155">
        <v>1975.2882506799997</v>
      </c>
      <c r="H10" s="139">
        <f>VLOOKUP(A10,'[2]31.12 2013-2017'!$A$35:$U$61,14,FALSE)</f>
        <v>2016.7306000000001</v>
      </c>
      <c r="I10" s="154">
        <v>2008.4477083333329</v>
      </c>
      <c r="J10" s="139">
        <f>VLOOKUP(A10,'[2]31.12 2013-2017'!$A$35:$U$61,18,FALSE)</f>
        <v>2127.7099000000003</v>
      </c>
      <c r="K10" s="154">
        <f>VLOOKUP(A10,'[2]2017_redigert'!$A$7:$B$36,2,FALSE)</f>
        <v>2081.417816666667</v>
      </c>
      <c r="L10" s="141">
        <f t="shared" si="1"/>
        <v>0.12867233984961984</v>
      </c>
      <c r="M10" s="141">
        <f t="shared" si="0"/>
        <v>3.6331594808553309E-2</v>
      </c>
    </row>
    <row r="11" spans="1:13" x14ac:dyDescent="0.25">
      <c r="A11" s="138" t="s">
        <v>243</v>
      </c>
      <c r="B11" s="139">
        <f>VLOOKUP(A11,'[2]31.12 2013-2017'!$A$36:$E$61,2,FALSE)</f>
        <v>655.82539999999995</v>
      </c>
      <c r="C11" s="155">
        <v>642.60394166666651</v>
      </c>
      <c r="D11" s="139">
        <f>VLOOKUP(A11,'[2]31.12 2013-2017'!$A$35:$U$61,6,FALSE)</f>
        <v>692.68560000000002</v>
      </c>
      <c r="E11" s="155">
        <v>671.3189666666666</v>
      </c>
      <c r="F11" s="139">
        <f>VLOOKUP(A11,'[2]31.12 2013-2017'!$A$35:$U$61,10,FALSE)</f>
        <v>725.46680000000003</v>
      </c>
      <c r="G11" s="155">
        <v>699.59915000000001</v>
      </c>
      <c r="H11" s="139">
        <f>VLOOKUP(A11,'[2]31.12 2013-2017'!$A$35:$U$61,14,FALSE)</f>
        <v>726.31179999999995</v>
      </c>
      <c r="I11" s="154">
        <v>718.28756009250003</v>
      </c>
      <c r="J11" s="139">
        <f>VLOOKUP(A11,'[2]31.12 2013-2017'!$A$35:$U$61,18,FALSE)</f>
        <v>803.78059999999994</v>
      </c>
      <c r="K11" s="154">
        <f>VLOOKUP(A11,'[2]2017_redigert'!$A$7:$B$36,2,FALSE)</f>
        <v>763.81018333333338</v>
      </c>
      <c r="L11" s="141">
        <f t="shared" si="1"/>
        <v>0.18861733302211728</v>
      </c>
      <c r="M11" s="141">
        <f t="shared" si="0"/>
        <v>6.3376599804917985E-2</v>
      </c>
    </row>
    <row r="12" spans="1:13" x14ac:dyDescent="0.25">
      <c r="A12" s="138" t="s">
        <v>244</v>
      </c>
      <c r="B12" s="139">
        <f>VLOOKUP(A12,'[2]31.12 2013-2017'!$A$36:$E$61,2,FALSE)</f>
        <v>999.20399999999995</v>
      </c>
      <c r="C12" s="155">
        <v>984.88197500000001</v>
      </c>
      <c r="D12" s="139">
        <f>VLOOKUP(A12,'[2]31.12 2013-2017'!$A$35:$U$61,6,FALSE)</f>
        <v>989.46540000000016</v>
      </c>
      <c r="E12" s="155">
        <v>991.43768333333333</v>
      </c>
      <c r="F12" s="139">
        <f>VLOOKUP(A12,'[2]31.12 2013-2017'!$A$35:$U$61,10,FALSE)</f>
        <v>1021.2010000000001</v>
      </c>
      <c r="G12" s="155">
        <v>1020.0932416666667</v>
      </c>
      <c r="H12" s="139">
        <f>VLOOKUP(A12,'[2]31.12 2013-2017'!$A$35:$U$61,14,FALSE)</f>
        <v>1021.6697</v>
      </c>
      <c r="I12" s="154">
        <v>1038.5519333333336</v>
      </c>
      <c r="J12" s="139">
        <f>VLOOKUP(A12,'[2]31.12 2013-2017'!$A$35:$U$61,18,FALSE)</f>
        <v>1078.8011999999999</v>
      </c>
      <c r="K12" s="154">
        <f>VLOOKUP(A12,'[2]2017_redigert'!$A$7:$B$36,2,FALSE)</f>
        <v>1058.1170083333332</v>
      </c>
      <c r="L12" s="141">
        <f t="shared" si="1"/>
        <v>7.4359197540733904E-2</v>
      </c>
      <c r="M12" s="141">
        <f t="shared" si="0"/>
        <v>1.8838802732958678E-2</v>
      </c>
    </row>
    <row r="13" spans="1:13" x14ac:dyDescent="0.25">
      <c r="A13" s="138" t="s">
        <v>259</v>
      </c>
      <c r="B13" s="139">
        <f>VLOOKUP(A13,'[2]31.12 2013-2017'!$A$36:$E$61,2,FALSE)</f>
        <v>188.9</v>
      </c>
      <c r="C13" s="156">
        <v>188.62204999999997</v>
      </c>
      <c r="D13" s="139">
        <f>VLOOKUP(A13,'[2]31.12 2013-2017'!$A$35:$U$61,6,FALSE)</f>
        <v>190.19839999999999</v>
      </c>
      <c r="E13" s="156">
        <v>192.80213333333336</v>
      </c>
      <c r="F13" s="139">
        <f>VLOOKUP(A13,'[2]31.12 2013-2017'!$A$35:$U$61,10,FALSE)</f>
        <v>200.5</v>
      </c>
      <c r="G13" s="156">
        <v>199.09087500000001</v>
      </c>
      <c r="H13" s="139">
        <f>VLOOKUP(A13,'[2]31.12 2013-2017'!$A$35:$U$61,14,FALSE)</f>
        <v>224.8</v>
      </c>
      <c r="I13" s="157">
        <v>211.97524999999999</v>
      </c>
      <c r="J13" s="139">
        <f>VLOOKUP(A13,'[2]31.12 2013-2017'!$A$35:$U$61,18,FALSE)</f>
        <v>287.3</v>
      </c>
      <c r="K13" s="154">
        <f>VLOOKUP(A13,'[2]2017_redigert'!$A$7:$B$36,2,FALSE)</f>
        <v>262.8022416666667</v>
      </c>
      <c r="L13" s="141">
        <f t="shared" si="1"/>
        <v>0.39327423101735315</v>
      </c>
      <c r="M13" s="141">
        <f t="shared" si="0"/>
        <v>0.23977795363688317</v>
      </c>
    </row>
    <row r="14" spans="1:13" x14ac:dyDescent="0.25">
      <c r="A14" s="138" t="s">
        <v>24</v>
      </c>
      <c r="B14" s="139">
        <f>VLOOKUP(A14,'[2]31.12 2013-2017'!$A$36:$E$61,2,FALSE)</f>
        <v>601.87540000000001</v>
      </c>
      <c r="C14" s="155">
        <v>603.50934166666661</v>
      </c>
      <c r="D14" s="139">
        <f>VLOOKUP(A14,'[2]31.12 2013-2017'!$A$35:$U$61,6,FALSE)</f>
        <v>630.20309999999995</v>
      </c>
      <c r="E14" s="155">
        <v>616.35915</v>
      </c>
      <c r="F14" s="139">
        <f>VLOOKUP(A14,'[2]31.12 2013-2017'!$A$35:$U$61,10,FALSE)</f>
        <v>636.93039999999996</v>
      </c>
      <c r="G14" s="155">
        <v>637.96687499999996</v>
      </c>
      <c r="H14" s="139">
        <f>VLOOKUP(A14,'[2]31.12 2013-2017'!$A$35:$U$61,14,FALSE)</f>
        <v>675.58169999999996</v>
      </c>
      <c r="I14" s="155">
        <v>642.82974999999988</v>
      </c>
      <c r="J14" s="139">
        <f>VLOOKUP(A14,'[2]31.12 2013-2017'!$A$35:$U$61,18,FALSE)</f>
        <v>715.94670000000008</v>
      </c>
      <c r="K14" s="154">
        <f>VLOOKUP(A14,'[2]2017_redigert'!$A$7:$B$36,2,FALSE)</f>
        <v>689.76290000000006</v>
      </c>
      <c r="L14" s="141">
        <f t="shared" si="1"/>
        <v>0.14292000533932656</v>
      </c>
      <c r="M14" s="141">
        <f t="shared" si="0"/>
        <v>7.3010233269384606E-2</v>
      </c>
    </row>
    <row r="15" spans="1:13" x14ac:dyDescent="0.25">
      <c r="A15" s="138" t="s">
        <v>260</v>
      </c>
      <c r="B15" s="139">
        <f>VLOOKUP(A15,'[2]31.12 2013-2017'!$A$36:$E$61,2,FALSE)</f>
        <v>769.9969000000001</v>
      </c>
      <c r="C15" s="155">
        <v>755.62672500000008</v>
      </c>
      <c r="D15" s="139">
        <f>VLOOKUP(A15,'[2]31.12 2013-2017'!$A$35:$U$61,6,FALSE)</f>
        <v>794.40150000000006</v>
      </c>
      <c r="E15" s="155">
        <v>787.68292499999961</v>
      </c>
      <c r="F15" s="139">
        <f>VLOOKUP(A15,'[2]31.12 2013-2017'!$A$35:$U$61,10,FALSE)</f>
        <v>815.18009999999992</v>
      </c>
      <c r="G15" s="155">
        <v>805.52066666666656</v>
      </c>
      <c r="H15" s="139">
        <f>VLOOKUP(A15,'[2]31.12 2013-2017'!$A$35:$U$61,14,FALSE)</f>
        <v>840.92610000000002</v>
      </c>
      <c r="I15" s="155">
        <v>821.87415833333318</v>
      </c>
      <c r="J15" s="139">
        <f>VLOOKUP(A15,'[2]31.12 2013-2017'!$A$35:$U$61,18,FALSE)</f>
        <v>863.22279999999989</v>
      </c>
      <c r="K15" s="154">
        <f>VLOOKUP(A15,'[2]2017_redigert'!$A$7:$B$36,2,FALSE)</f>
        <v>866.86215833333324</v>
      </c>
      <c r="L15" s="141">
        <f t="shared" si="1"/>
        <v>0.14720950126973495</v>
      </c>
      <c r="M15" s="141">
        <f t="shared" si="0"/>
        <v>5.4738307007036913E-2</v>
      </c>
    </row>
    <row r="16" spans="1:13" x14ac:dyDescent="0.25">
      <c r="A16" s="138" t="s">
        <v>26</v>
      </c>
      <c r="B16" s="139">
        <f>VLOOKUP(A16,'[2]31.12 2013-2017'!$A$36:$E$61,2,FALSE)</f>
        <v>978.91719999999998</v>
      </c>
      <c r="C16" s="155">
        <v>956.2501666666667</v>
      </c>
      <c r="D16" s="139">
        <f>VLOOKUP(A16,'[2]31.12 2013-2017'!$A$35:$U$61,6,FALSE)</f>
        <v>1033.5435</v>
      </c>
      <c r="E16" s="155">
        <v>1019.091625</v>
      </c>
      <c r="F16" s="139">
        <f>VLOOKUP(A16,'[2]31.12 2013-2017'!$A$35:$U$61,10,FALSE)</f>
        <v>1103.6333</v>
      </c>
      <c r="G16" s="155">
        <v>1061.5346916666667</v>
      </c>
      <c r="H16" s="139">
        <f>VLOOKUP(A16,'[2]31.12 2013-2017'!$A$35:$U$61,14,FALSE)</f>
        <v>1037.1957000000002</v>
      </c>
      <c r="I16" s="155">
        <v>1060.937075</v>
      </c>
      <c r="J16" s="139">
        <f>VLOOKUP(A16,'[2]31.12 2013-2017'!$A$35:$U$61,18,FALSE)</f>
        <v>1145.0115000000001</v>
      </c>
      <c r="K16" s="154">
        <f>VLOOKUP(A16,'[2]2017_redigert'!$A$7:$B$36,2,FALSE)</f>
        <v>1093.7550000000001</v>
      </c>
      <c r="L16" s="141">
        <f t="shared" si="1"/>
        <v>0.14379587907697103</v>
      </c>
      <c r="M16" s="141">
        <f t="shared" si="0"/>
        <v>3.0932960845015296E-2</v>
      </c>
    </row>
    <row r="17" spans="1:13" x14ac:dyDescent="0.25">
      <c r="A17" s="142" t="s">
        <v>148</v>
      </c>
      <c r="B17" s="158">
        <f>SUM(B5:B16)</f>
        <v>7874.5780999999988</v>
      </c>
      <c r="C17" s="159">
        <f>SUM(C5:C16)</f>
        <v>7771.1678083333336</v>
      </c>
      <c r="D17" s="158">
        <f t="shared" ref="D17:K17" si="2">SUM(D5:D16)</f>
        <v>8202.08</v>
      </c>
      <c r="E17" s="159">
        <f t="shared" si="2"/>
        <v>8056.2393000000002</v>
      </c>
      <c r="F17" s="158">
        <f t="shared" si="2"/>
        <v>8478.0429000000004</v>
      </c>
      <c r="G17" s="159">
        <f t="shared" si="2"/>
        <v>8318.4997923466653</v>
      </c>
      <c r="H17" s="158">
        <f t="shared" si="2"/>
        <v>8501.0689999999995</v>
      </c>
      <c r="I17" s="159">
        <f t="shared" si="2"/>
        <v>8460.8622350925016</v>
      </c>
      <c r="J17" s="158">
        <f t="shared" si="2"/>
        <v>9079.3909999999996</v>
      </c>
      <c r="K17" s="159">
        <f t="shared" si="2"/>
        <v>8822.7548333333325</v>
      </c>
      <c r="L17" s="141">
        <f t="shared" si="1"/>
        <v>0.1353190473988144</v>
      </c>
      <c r="M17" s="145">
        <f t="shared" si="0"/>
        <v>4.2772543528700344E-2</v>
      </c>
    </row>
    <row r="18" spans="1:13" x14ac:dyDescent="0.25">
      <c r="A18" s="146" t="s">
        <v>149</v>
      </c>
      <c r="B18" s="139">
        <f>VLOOKUP(A18,'[2]31.12 2013-2017'!$A$36:$E$61,2,FALSE)</f>
        <v>203.39999999999998</v>
      </c>
      <c r="C18" s="155">
        <v>197.85000000000002</v>
      </c>
      <c r="D18" s="139">
        <f>VLOOKUP(A18,'[2]31.12 2013-2017'!$A$35:$U$61,6,FALSE)</f>
        <v>208.2</v>
      </c>
      <c r="E18" s="155">
        <v>205.89999999999998</v>
      </c>
      <c r="F18" s="139">
        <f>VLOOKUP(A18,'[2]31.12 2013-2017'!$A$35:$U$61,10,FALSE)</f>
        <v>210.2</v>
      </c>
      <c r="G18" s="155">
        <v>209.52499999999995</v>
      </c>
      <c r="H18" s="139">
        <f>VLOOKUP(A18,'[2]31.12 2013-2017'!$A$35:$U$61,14,FALSE)</f>
        <v>218.9</v>
      </c>
      <c r="I18" s="155">
        <v>210.20000000000005</v>
      </c>
      <c r="J18" s="139">
        <f>VLOOKUP(A18,'[2]31.12 2013-2017'!$A$35:$U$61,18,FALSE)</f>
        <v>244.25</v>
      </c>
      <c r="K18" s="154">
        <f>VLOOKUP(A18,'[2]2017_redigert'!$A$7:$B$36,2,FALSE)</f>
        <v>224.65833333333333</v>
      </c>
      <c r="L18" s="141">
        <f t="shared" si="1"/>
        <v>0.13549827310251861</v>
      </c>
      <c r="M18" s="141">
        <f t="shared" si="0"/>
        <v>6.8783698065334367E-2</v>
      </c>
    </row>
    <row r="19" spans="1:13" x14ac:dyDescent="0.25">
      <c r="A19" s="146" t="s">
        <v>131</v>
      </c>
      <c r="B19" s="139">
        <f>VLOOKUP(A19,'[2]31.12 2013-2017'!$A$36:$E$61,2,FALSE)</f>
        <v>32.9</v>
      </c>
      <c r="C19" s="155">
        <v>31.899999999999995</v>
      </c>
      <c r="D19" s="139">
        <f>VLOOKUP(A19,'[2]31.12 2013-2017'!$A$35:$U$61,6,FALSE)</f>
        <v>30</v>
      </c>
      <c r="E19" s="155">
        <v>30.358333333333334</v>
      </c>
      <c r="F19" s="139">
        <f>VLOOKUP(A19,'[2]31.12 2013-2017'!$A$35:$U$61,10,FALSE)</f>
        <v>28</v>
      </c>
      <c r="G19" s="155">
        <v>30.5</v>
      </c>
      <c r="H19" s="139">
        <f>VLOOKUP(A19,'[2]31.12 2013-2017'!$A$35:$U$61,14,FALSE)</f>
        <v>29</v>
      </c>
      <c r="I19" s="155">
        <v>28.5</v>
      </c>
      <c r="J19" s="139">
        <f>VLOOKUP(A19,'[2]31.12 2013-2017'!$A$35:$U$61,18,FALSE)</f>
        <v>33.6</v>
      </c>
      <c r="K19" s="154">
        <f>VLOOKUP(A19,'[2]2017_redigert'!$A$7:$B$36,2,FALSE)</f>
        <v>31.583333333333332</v>
      </c>
      <c r="L19" s="141">
        <f t="shared" si="1"/>
        <v>-9.9268547544408437E-3</v>
      </c>
      <c r="M19" s="141">
        <f t="shared" si="0"/>
        <v>0.10818713450292393</v>
      </c>
    </row>
    <row r="20" spans="1:13" x14ac:dyDescent="0.25">
      <c r="A20" s="146" t="s">
        <v>37</v>
      </c>
      <c r="B20" s="139">
        <f>VLOOKUP(A20,'[2]31.12 2013-2017'!$A$36:$E$61,2,FALSE)</f>
        <v>28.7333</v>
      </c>
      <c r="C20" s="155">
        <v>29.755524999999992</v>
      </c>
      <c r="D20" s="139">
        <f>VLOOKUP(A20,'[2]31.12 2013-2017'!$A$35:$U$61,6,FALSE)</f>
        <v>28</v>
      </c>
      <c r="E20" s="155">
        <v>27.738866666666663</v>
      </c>
      <c r="F20" s="139">
        <f>VLOOKUP(A20,'[2]31.12 2013-2017'!$A$35:$U$61,10,FALSE)</f>
        <v>25</v>
      </c>
      <c r="G20" s="155">
        <v>25.583333333333332</v>
      </c>
      <c r="H20" s="139">
        <f>VLOOKUP(A20,'[2]31.12 2013-2017'!$A$35:$U$61,14,FALSE)</f>
        <v>24</v>
      </c>
      <c r="I20" s="155">
        <v>24.483333333333331</v>
      </c>
      <c r="J20" s="139">
        <f>VLOOKUP(A20,'[2]31.12 2013-2017'!$A$35:$U$61,18,FALSE)</f>
        <v>17</v>
      </c>
      <c r="K20" s="154">
        <f>VLOOKUP(A20,'[2]2017_redigert'!$A$7:$B$36,2,FALSE)</f>
        <v>18.366666666666667</v>
      </c>
      <c r="L20" s="141">
        <f t="shared" si="1"/>
        <v>-0.3827476857939266</v>
      </c>
      <c r="M20" s="141">
        <f t="shared" si="0"/>
        <v>-0.24982981620149752</v>
      </c>
    </row>
    <row r="21" spans="1:13" x14ac:dyDescent="0.25">
      <c r="A21" s="146" t="s">
        <v>36</v>
      </c>
      <c r="B21" s="139">
        <f>VLOOKUP(A21,'[2]31.12 2013-2017'!$A$36:$E$61,2,FALSE)</f>
        <v>162.9</v>
      </c>
      <c r="C21" s="155">
        <v>156.8666666666667</v>
      </c>
      <c r="D21" s="139">
        <f>VLOOKUP(A21,'[2]31.12 2013-2017'!$A$35:$U$61,6,FALSE)</f>
        <v>262.8</v>
      </c>
      <c r="E21" s="155">
        <v>217.65000000000006</v>
      </c>
      <c r="F21" s="139">
        <f>VLOOKUP(A21,'[2]31.12 2013-2017'!$A$35:$U$61,10,FALSE)</f>
        <v>348.4</v>
      </c>
      <c r="G21" s="155">
        <v>290.80000000000007</v>
      </c>
      <c r="H21" s="139">
        <f>VLOOKUP(A21,'[2]31.12 2013-2017'!$A$35:$U$61,14,FALSE)</f>
        <v>316.5</v>
      </c>
      <c r="I21" s="155">
        <v>333.66750000000002</v>
      </c>
      <c r="J21" s="139">
        <f>VLOOKUP(A21,'[2]31.12 2013-2017'!$A$35:$U$61,18,FALSE)</f>
        <v>240.8</v>
      </c>
      <c r="K21" s="154">
        <f>VLOOKUP(A21,'[2]2017_redigert'!$A$7:$B$36,2,FALSE)</f>
        <v>263.85000000000008</v>
      </c>
      <c r="L21" s="141">
        <f>(K21-C21)/C21</f>
        <v>0.68200169995750115</v>
      </c>
      <c r="M21" s="141">
        <f t="shared" si="0"/>
        <v>-0.20924273415900541</v>
      </c>
    </row>
    <row r="22" spans="1:13" x14ac:dyDescent="0.25">
      <c r="A22" s="147" t="s">
        <v>150</v>
      </c>
      <c r="B22" s="159">
        <f t="shared" ref="B22:K22" si="3">SUM(B18:B21)</f>
        <v>427.93330000000003</v>
      </c>
      <c r="C22" s="159">
        <f t="shared" si="3"/>
        <v>416.37219166666671</v>
      </c>
      <c r="D22" s="158">
        <f t="shared" si="3"/>
        <v>529</v>
      </c>
      <c r="E22" s="159">
        <f t="shared" si="3"/>
        <v>481.6472</v>
      </c>
      <c r="F22" s="158">
        <f t="shared" si="3"/>
        <v>611.59999999999991</v>
      </c>
      <c r="G22" s="159">
        <f t="shared" si="3"/>
        <v>556.4083333333333</v>
      </c>
      <c r="H22" s="158">
        <f t="shared" si="3"/>
        <v>588.4</v>
      </c>
      <c r="I22" s="159">
        <f t="shared" si="3"/>
        <v>596.85083333333341</v>
      </c>
      <c r="J22" s="158">
        <f t="shared" si="3"/>
        <v>535.65000000000009</v>
      </c>
      <c r="K22" s="159">
        <f t="shared" si="3"/>
        <v>538.45833333333348</v>
      </c>
      <c r="L22" s="141">
        <f t="shared" si="1"/>
        <v>0.2932139660383582</v>
      </c>
      <c r="M22" s="145">
        <f t="shared" si="0"/>
        <v>-9.7834327672603708E-2</v>
      </c>
    </row>
    <row r="23" spans="1:13" x14ac:dyDescent="0.25">
      <c r="A23" s="146" t="s">
        <v>29</v>
      </c>
      <c r="B23" s="139"/>
      <c r="C23" s="155"/>
      <c r="D23" s="139"/>
      <c r="E23" s="155"/>
      <c r="F23" s="139"/>
      <c r="G23" s="155"/>
      <c r="H23" s="139"/>
      <c r="I23" s="155"/>
      <c r="J23" s="139"/>
      <c r="K23" s="154"/>
      <c r="L23" s="141"/>
      <c r="M23" s="141"/>
    </row>
    <row r="24" spans="1:13" x14ac:dyDescent="0.25">
      <c r="A24" s="146" t="s">
        <v>31</v>
      </c>
      <c r="B24" s="139"/>
      <c r="C24" s="155"/>
      <c r="D24" s="139"/>
      <c r="E24" s="155"/>
      <c r="F24" s="139"/>
      <c r="G24" s="155"/>
      <c r="H24" s="139"/>
      <c r="I24" s="155"/>
      <c r="J24" s="139"/>
      <c r="K24" s="154"/>
      <c r="L24" s="141"/>
      <c r="M24" s="141"/>
    </row>
    <row r="25" spans="1:13" x14ac:dyDescent="0.25">
      <c r="A25" s="146" t="s">
        <v>151</v>
      </c>
      <c r="B25" s="139"/>
      <c r="C25" s="155"/>
      <c r="D25" s="139"/>
      <c r="E25" s="155"/>
      <c r="F25" s="139"/>
      <c r="G25" s="155"/>
      <c r="H25" s="139"/>
      <c r="I25" s="155"/>
      <c r="J25" s="139"/>
      <c r="K25" s="154"/>
      <c r="L25" s="141"/>
      <c r="M25" s="141"/>
    </row>
    <row r="26" spans="1:13" ht="77.25" x14ac:dyDescent="0.25">
      <c r="A26" s="148" t="s">
        <v>153</v>
      </c>
      <c r="B26" s="139">
        <f>VLOOKUP(A26,'[2]31.12 2013-2017'!$A$36:$E$61,2,FALSE)</f>
        <v>2</v>
      </c>
      <c r="C26" s="155">
        <v>2.4833333333333334</v>
      </c>
      <c r="D26" s="139"/>
      <c r="E26" s="155"/>
      <c r="F26" s="139"/>
      <c r="G26" s="155"/>
      <c r="H26" s="139"/>
      <c r="I26" s="155"/>
      <c r="J26" s="139"/>
      <c r="K26" s="154"/>
      <c r="L26" s="141"/>
      <c r="M26" s="141"/>
    </row>
    <row r="27" spans="1:13" ht="64.5" x14ac:dyDescent="0.25">
      <c r="A27" s="148" t="s">
        <v>154</v>
      </c>
      <c r="B27" s="139"/>
      <c r="C27" s="155"/>
      <c r="D27" s="139">
        <f>VLOOKUP(A27,'[2]31.12 2013-2017'!$A$35:$U$61,6,FALSE)</f>
        <v>1</v>
      </c>
      <c r="E27" s="155">
        <v>1</v>
      </c>
      <c r="F27" s="139">
        <f>VLOOKUP(A27,'[2]31.12 2013-2017'!$A$35:$U$61,10,FALSE)</f>
        <v>1</v>
      </c>
      <c r="G27" s="155">
        <v>1</v>
      </c>
      <c r="H27" s="139">
        <f>VLOOKUP(A27,'[2]31.12 2013-2017'!$A$35:$U$61,14,FALSE)</f>
        <v>2</v>
      </c>
      <c r="I27" s="155">
        <v>1.3333333333333333</v>
      </c>
      <c r="J27" s="139">
        <f>VLOOKUP(A27,'[2]31.12 2013-2017'!$A$35:$U$61,18,FALSE)</f>
        <v>5</v>
      </c>
      <c r="K27" s="154">
        <f>VLOOKUP(A27,'[2]2017_redigert'!$A$7:$B$36,2,FALSE)</f>
        <v>3.8333333333333335</v>
      </c>
      <c r="L27" s="141"/>
      <c r="M27" s="141">
        <f>(K27-I27)/I27</f>
        <v>1.875</v>
      </c>
    </row>
    <row r="28" spans="1:13" ht="51.75" x14ac:dyDescent="0.25">
      <c r="A28" s="149" t="s">
        <v>155</v>
      </c>
      <c r="B28" s="139"/>
      <c r="C28" s="155"/>
      <c r="D28" s="139">
        <f>VLOOKUP(A28,'[2]31.12 2013-2017'!$A$35:$U$61,6,FALSE)</f>
        <v>4</v>
      </c>
      <c r="E28" s="155">
        <v>2.5</v>
      </c>
      <c r="F28" s="139">
        <f>VLOOKUP(A28,'[2]31.12 2013-2017'!$A$35:$U$61,10,FALSE)</f>
        <v>5</v>
      </c>
      <c r="G28" s="155">
        <v>4.166666666666667</v>
      </c>
      <c r="H28" s="139">
        <f>VLOOKUP(A28,'[2]31.12 2013-2017'!$A$35:$U$61,14,FALSE)</f>
        <v>11</v>
      </c>
      <c r="I28" s="155">
        <v>6.7666666666666657</v>
      </c>
      <c r="J28" s="139">
        <f>VLOOKUP(A28,'[2]31.12 2013-2017'!$A$35:$U$61,18,FALSE)</f>
        <v>10</v>
      </c>
      <c r="K28" s="154">
        <f>VLOOKUP(A28,'[2]2017_redigert'!$A$7:$B$36,2,FALSE)</f>
        <v>10.65</v>
      </c>
      <c r="L28" s="141"/>
      <c r="M28" s="141">
        <f>(K28-I28)/I28</f>
        <v>0.57389162561576379</v>
      </c>
    </row>
    <row r="29" spans="1:13" x14ac:dyDescent="0.25">
      <c r="A29" s="146" t="s">
        <v>33</v>
      </c>
      <c r="B29" s="139">
        <f>VLOOKUP(A29,'[2]31.12 2013-2017'!$A$36:$E$61,2,FALSE)</f>
        <v>30</v>
      </c>
      <c r="C29" s="155">
        <v>29.333333333333332</v>
      </c>
      <c r="D29" s="139">
        <f>VLOOKUP(A29,'[2]31.12 2013-2017'!$A$35:$U$61,6,FALSE)</f>
        <v>34</v>
      </c>
      <c r="E29" s="155">
        <v>30.916666666666668</v>
      </c>
      <c r="F29" s="139">
        <f>VLOOKUP(A29,'[2]31.12 2013-2017'!$A$35:$U$61,10,FALSE)</f>
        <v>41</v>
      </c>
      <c r="G29" s="155">
        <v>37.583333333333336</v>
      </c>
      <c r="H29" s="139">
        <f>VLOOKUP(A29,'[2]31.12 2013-2017'!$A$35:$U$61,14,FALSE)</f>
        <v>44</v>
      </c>
      <c r="I29" s="155">
        <v>41.933333333333337</v>
      </c>
      <c r="J29" s="139">
        <f>VLOOKUP(A29,'[2]31.12 2013-2017'!$A$35:$U$61,18,FALSE)</f>
        <v>52</v>
      </c>
      <c r="K29" s="154">
        <f>VLOOKUP(A29,'[2]2017_redigert'!$A$7:$B$36,2,FALSE)</f>
        <v>48.583333333333336</v>
      </c>
      <c r="L29" s="141">
        <f>(K29-C29)/C29</f>
        <v>0.65625000000000011</v>
      </c>
      <c r="M29" s="141">
        <f t="shared" si="0"/>
        <v>0.15858505564387912</v>
      </c>
    </row>
    <row r="30" spans="1:13" x14ac:dyDescent="0.25">
      <c r="A30" s="146" t="s">
        <v>32</v>
      </c>
      <c r="B30" s="139">
        <f>VLOOKUP(A30,'[2]31.12 2013-2017'!$A$36:$E$61,2,FALSE)</f>
        <v>114</v>
      </c>
      <c r="C30" s="155">
        <v>113.16666666666667</v>
      </c>
      <c r="D30" s="139">
        <f>VLOOKUP(A30,'[2]31.12 2013-2017'!$A$35:$U$61,6,FALSE)</f>
        <v>109</v>
      </c>
      <c r="E30" s="155">
        <v>111.03333333333335</v>
      </c>
      <c r="F30" s="139">
        <f>VLOOKUP(A30,'[2]31.12 2013-2017'!$A$35:$U$61,10,FALSE)</f>
        <v>110.85</v>
      </c>
      <c r="G30" s="155">
        <v>110.15416666666665</v>
      </c>
      <c r="H30" s="139">
        <f>VLOOKUP(A30,'[2]31.12 2013-2017'!$A$35:$U$61,14,FALSE)</f>
        <v>108</v>
      </c>
      <c r="I30" s="155">
        <v>107.97083333333335</v>
      </c>
      <c r="J30" s="139">
        <f>VLOOKUP(A30,'[2]31.12 2013-2017'!$A$35:$U$61,18,FALSE)</f>
        <v>109</v>
      </c>
      <c r="K30" s="154">
        <f>VLOOKUP(A30,'[2]2017_redigert'!$A$7:$B$36,2,FALSE)</f>
        <v>108.08333333333333</v>
      </c>
      <c r="L30" s="141">
        <f t="shared" ref="L30:L32" si="4">(K30-C30)/C30</f>
        <v>-4.4918998527246033E-2</v>
      </c>
      <c r="M30" s="141">
        <f>(K30-I30)/I30</f>
        <v>1.041948056959669E-3</v>
      </c>
    </row>
    <row r="31" spans="1:13" x14ac:dyDescent="0.25">
      <c r="A31" s="147" t="s">
        <v>156</v>
      </c>
      <c r="B31" s="143">
        <f>SUM(B23:B30)</f>
        <v>146</v>
      </c>
      <c r="C31" s="159">
        <v>144.98333333333335</v>
      </c>
      <c r="D31" s="143">
        <f>SUM(D23:D30)</f>
        <v>148</v>
      </c>
      <c r="E31" s="159">
        <v>145.45000000000002</v>
      </c>
      <c r="F31" s="143">
        <f>SUM(F23:F30)</f>
        <v>157.85</v>
      </c>
      <c r="G31" s="159">
        <v>152.90416666666664</v>
      </c>
      <c r="H31" s="143">
        <f t="shared" ref="H31" si="5">SUM(H23:H30)</f>
        <v>165</v>
      </c>
      <c r="I31" s="159">
        <f>SUM(I23:I30)</f>
        <v>158.00416666666669</v>
      </c>
      <c r="J31" s="143">
        <f>SUM(J23:J30)</f>
        <v>176</v>
      </c>
      <c r="K31" s="154">
        <f t="shared" ref="K31" si="6">SUM(K27:K30)</f>
        <v>171.15</v>
      </c>
      <c r="L31" s="141">
        <f t="shared" si="4"/>
        <v>0.18048051500172424</v>
      </c>
      <c r="M31" s="145">
        <f t="shared" si="0"/>
        <v>8.3199282719337436E-2</v>
      </c>
    </row>
    <row r="32" spans="1:13" x14ac:dyDescent="0.25">
      <c r="A32" s="147" t="s">
        <v>157</v>
      </c>
      <c r="B32" s="143">
        <f>B17+B22+B31</f>
        <v>8448.5113999999994</v>
      </c>
      <c r="C32" s="159">
        <v>8332.5233333333308</v>
      </c>
      <c r="D32" s="143">
        <f>D17+D22+D31</f>
        <v>8879.08</v>
      </c>
      <c r="E32" s="159">
        <v>8683.3364999999976</v>
      </c>
      <c r="F32" s="143">
        <f>F17+F22+F31</f>
        <v>9247.4929000000011</v>
      </c>
      <c r="G32" s="159">
        <v>9027.8122923466672</v>
      </c>
      <c r="H32" s="143">
        <f>H17+H22+H31</f>
        <v>9254.4689999999991</v>
      </c>
      <c r="I32" s="159">
        <f>I17+I22+I31</f>
        <v>9215.717235092503</v>
      </c>
      <c r="J32" s="143">
        <f>J17+J22+J31</f>
        <v>9791.0409999999993</v>
      </c>
      <c r="K32" s="159">
        <f>K17+K22+K31</f>
        <v>9532.3631666666661</v>
      </c>
      <c r="L32" s="141">
        <f t="shared" si="4"/>
        <v>0.14399477629225588</v>
      </c>
      <c r="M32" s="145">
        <f t="shared" si="0"/>
        <v>3.4359336717538165E-2</v>
      </c>
    </row>
  </sheetData>
  <mergeCells count="5"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2" sqref="A2"/>
    </sheetView>
  </sheetViews>
  <sheetFormatPr baseColWidth="10" defaultRowHeight="15" x14ac:dyDescent="0.25"/>
  <sheetData>
    <row r="1" spans="1:13" x14ac:dyDescent="0.25">
      <c r="A1" s="84" t="s">
        <v>164</v>
      </c>
    </row>
    <row r="2" spans="1:13" x14ac:dyDescent="0.25">
      <c r="A2" s="84" t="s">
        <v>165</v>
      </c>
    </row>
    <row r="4" spans="1:13" ht="60" x14ac:dyDescent="0.25">
      <c r="A4" s="89"/>
      <c r="B4" s="394">
        <v>2013</v>
      </c>
      <c r="C4" s="395"/>
      <c r="D4" s="394">
        <v>2014</v>
      </c>
      <c r="E4" s="395"/>
      <c r="F4" s="394">
        <v>2015</v>
      </c>
      <c r="G4" s="395"/>
      <c r="H4" s="394">
        <v>2016</v>
      </c>
      <c r="I4" s="395"/>
      <c r="J4" s="394">
        <v>2017</v>
      </c>
      <c r="K4" s="395"/>
      <c r="L4" s="160" t="s">
        <v>160</v>
      </c>
      <c r="M4" s="160" t="s">
        <v>161</v>
      </c>
    </row>
    <row r="5" spans="1:13" x14ac:dyDescent="0.25">
      <c r="A5" s="93"/>
      <c r="B5" s="161" t="s">
        <v>147</v>
      </c>
      <c r="C5" s="162" t="s">
        <v>27</v>
      </c>
      <c r="D5" s="161" t="s">
        <v>147</v>
      </c>
      <c r="E5" s="162" t="s">
        <v>27</v>
      </c>
      <c r="F5" s="161" t="s">
        <v>147</v>
      </c>
      <c r="G5" s="162" t="s">
        <v>27</v>
      </c>
      <c r="H5" s="161" t="s">
        <v>147</v>
      </c>
      <c r="I5" s="162" t="s">
        <v>27</v>
      </c>
      <c r="J5" s="161" t="s">
        <v>147</v>
      </c>
      <c r="K5" s="162" t="s">
        <v>27</v>
      </c>
      <c r="L5" s="89"/>
      <c r="M5" s="89"/>
    </row>
    <row r="6" spans="1:13" x14ac:dyDescent="0.25">
      <c r="A6" s="138" t="s">
        <v>15</v>
      </c>
      <c r="B6" s="163">
        <v>1.4110484376398962</v>
      </c>
      <c r="C6" s="164">
        <v>1.4394067385855345</v>
      </c>
      <c r="D6" s="163">
        <v>1.3982100433619464</v>
      </c>
      <c r="E6" s="164">
        <v>1.4613752424968616</v>
      </c>
      <c r="F6" s="163">
        <v>1.4703998597692935</v>
      </c>
      <c r="G6" s="164">
        <v>1.4750451343020698</v>
      </c>
      <c r="H6" s="163">
        <v>1.4404270905460055</v>
      </c>
      <c r="I6" s="164">
        <v>1.4743637723084744</v>
      </c>
      <c r="J6" s="163">
        <v>1.5039895731206443</v>
      </c>
      <c r="K6" s="164">
        <v>1.5124362100194442</v>
      </c>
      <c r="L6" s="77">
        <v>7.3029471433909698E-2</v>
      </c>
      <c r="M6" s="77">
        <v>3.8072437710969798E-2</v>
      </c>
    </row>
    <row r="7" spans="1:13" x14ac:dyDescent="0.25">
      <c r="A7" s="138" t="s">
        <v>16</v>
      </c>
      <c r="B7" s="163">
        <v>2.677942212825934</v>
      </c>
      <c r="C7" s="164">
        <v>2.5971510808662961</v>
      </c>
      <c r="D7" s="163">
        <v>2.7670127637061039</v>
      </c>
      <c r="E7" s="164">
        <v>2.8171940340733275</v>
      </c>
      <c r="F7" s="163">
        <v>2.9937432350378836</v>
      </c>
      <c r="G7" s="164">
        <v>2.8047694394711162</v>
      </c>
      <c r="H7" s="163">
        <v>2.9967563592430628</v>
      </c>
      <c r="I7" s="164">
        <v>3.0935594365851027</v>
      </c>
      <c r="J7" s="163">
        <v>2.8988932214738665</v>
      </c>
      <c r="K7" s="164">
        <v>2.9323905564746973</v>
      </c>
      <c r="L7" s="77">
        <v>0.33523947560840117</v>
      </c>
      <c r="M7" s="77">
        <v>-0.16116888011040542</v>
      </c>
    </row>
    <row r="8" spans="1:13" x14ac:dyDescent="0.25">
      <c r="A8" s="138" t="s">
        <v>17</v>
      </c>
      <c r="B8" s="163">
        <v>1.2883011255213088</v>
      </c>
      <c r="C8" s="164">
        <v>1.2544672600562115</v>
      </c>
      <c r="D8" s="163">
        <v>1.3409528276636962</v>
      </c>
      <c r="E8" s="164">
        <v>1.3304439351408006</v>
      </c>
      <c r="F8" s="163">
        <v>1.354930099555179</v>
      </c>
      <c r="G8" s="164">
        <v>1.3483657399620241</v>
      </c>
      <c r="H8" s="163">
        <v>1.3603343773830852</v>
      </c>
      <c r="I8" s="164">
        <v>1.3593422612478905</v>
      </c>
      <c r="J8" s="163">
        <v>1.4724116518751036</v>
      </c>
      <c r="K8" s="164">
        <v>1.4253300256115684</v>
      </c>
      <c r="L8" s="77">
        <v>0.17086276555535695</v>
      </c>
      <c r="M8" s="77">
        <v>6.5987764363677925E-2</v>
      </c>
    </row>
    <row r="9" spans="1:13" x14ac:dyDescent="0.25">
      <c r="A9" s="138" t="s">
        <v>257</v>
      </c>
      <c r="B9" s="163">
        <v>1.2061008101367785</v>
      </c>
      <c r="C9" s="164">
        <v>1.1877589300065852</v>
      </c>
      <c r="D9" s="163">
        <v>1.2430667163222133</v>
      </c>
      <c r="E9" s="164">
        <v>1.232103630499201</v>
      </c>
      <c r="F9" s="163">
        <v>1.2759412900615952</v>
      </c>
      <c r="G9" s="164">
        <v>1.2707883010044752</v>
      </c>
      <c r="H9" s="163">
        <v>1.2947204366881944</v>
      </c>
      <c r="I9" s="164">
        <v>1.283422775762308</v>
      </c>
      <c r="J9" s="163">
        <v>1.5002192193542585</v>
      </c>
      <c r="K9" s="164">
        <v>1.3766625088612832</v>
      </c>
      <c r="L9" s="77">
        <v>0.188903578854698</v>
      </c>
      <c r="M9" s="77">
        <v>9.3239733098975153E-2</v>
      </c>
    </row>
    <row r="10" spans="1:13" x14ac:dyDescent="0.25">
      <c r="A10" s="138" t="s">
        <v>258</v>
      </c>
      <c r="B10" s="163">
        <v>1.5166079635520764</v>
      </c>
      <c r="C10" s="164">
        <v>1.4888487150014307</v>
      </c>
      <c r="D10" s="163">
        <v>1.566599449250851</v>
      </c>
      <c r="E10" s="164">
        <v>1.5346958848891341</v>
      </c>
      <c r="F10" s="163">
        <v>1.5626635670891285</v>
      </c>
      <c r="G10" s="164">
        <v>1.5553601172148472</v>
      </c>
      <c r="H10" s="163">
        <v>1.5926899522804341</v>
      </c>
      <c r="I10" s="164">
        <v>1.5588996174932295</v>
      </c>
      <c r="J10" s="163">
        <v>1.7481982559365556</v>
      </c>
      <c r="K10" s="164">
        <v>1.626430635801092</v>
      </c>
      <c r="L10" s="77">
        <v>0.13758192079966136</v>
      </c>
      <c r="M10" s="77">
        <v>6.7531018307862567E-2</v>
      </c>
    </row>
    <row r="11" spans="1:13" x14ac:dyDescent="0.25">
      <c r="A11" s="138" t="s">
        <v>249</v>
      </c>
      <c r="B11" s="163">
        <v>2.2863112514465933</v>
      </c>
      <c r="C11" s="164">
        <v>2.2916267979744633</v>
      </c>
      <c r="D11" s="163">
        <v>2.4015091819134904</v>
      </c>
      <c r="E11" s="164">
        <v>2.3105297559172362</v>
      </c>
      <c r="F11" s="163">
        <v>2.4180006041548729</v>
      </c>
      <c r="G11" s="164">
        <v>2.3673497829307224</v>
      </c>
      <c r="H11" s="163">
        <v>2.368311122802238</v>
      </c>
      <c r="I11" s="164">
        <v>2.3735017753964009</v>
      </c>
      <c r="J11" s="163">
        <v>2.4745157579993697</v>
      </c>
      <c r="K11" s="164">
        <v>2.4324196158654794</v>
      </c>
      <c r="L11" s="77">
        <v>0.14079281789101605</v>
      </c>
      <c r="M11" s="77">
        <v>5.8917840469078442E-2</v>
      </c>
    </row>
    <row r="12" spans="1:13" x14ac:dyDescent="0.25">
      <c r="A12" s="138" t="s">
        <v>243</v>
      </c>
      <c r="B12" s="163">
        <v>1.3008304919678115</v>
      </c>
      <c r="C12" s="164">
        <v>1.2847351008162327</v>
      </c>
      <c r="D12" s="163">
        <v>1.3547776119665709</v>
      </c>
      <c r="E12" s="164">
        <v>1.3222097920462192</v>
      </c>
      <c r="F12" s="163">
        <v>1.4075828629857645</v>
      </c>
      <c r="G12" s="164">
        <v>1.3628245137285842</v>
      </c>
      <c r="H12" s="163">
        <v>1.403590567127952</v>
      </c>
      <c r="I12" s="164">
        <v>1.3908630162915616</v>
      </c>
      <c r="J12" s="163">
        <v>1.5485669918774372</v>
      </c>
      <c r="K12" s="164">
        <v>1.4738043990358718</v>
      </c>
      <c r="L12" s="77">
        <v>0.18906929821963914</v>
      </c>
      <c r="M12" s="77">
        <v>8.2941382744310177E-2</v>
      </c>
    </row>
    <row r="13" spans="1:13" x14ac:dyDescent="0.25">
      <c r="A13" s="138" t="s">
        <v>244</v>
      </c>
      <c r="B13" s="163">
        <v>1.4458733013733713</v>
      </c>
      <c r="C13" s="164">
        <v>1.4313376617714382</v>
      </c>
      <c r="D13" s="163">
        <v>1.4217457838267351</v>
      </c>
      <c r="E13" s="164">
        <v>1.4295898028200424</v>
      </c>
      <c r="F13" s="163">
        <v>1.4551707529774545</v>
      </c>
      <c r="G13" s="164">
        <v>1.4596479875035027</v>
      </c>
      <c r="H13" s="163">
        <v>1.4455578586941911</v>
      </c>
      <c r="I13" s="164">
        <v>1.4746512994433716</v>
      </c>
      <c r="J13" s="163">
        <v>1.5173119360895646</v>
      </c>
      <c r="K13" s="164">
        <v>1.4926602645487717</v>
      </c>
      <c r="L13" s="77">
        <v>6.1322602777333479E-2</v>
      </c>
      <c r="M13" s="77">
        <v>1.8008965105400065E-2</v>
      </c>
    </row>
    <row r="14" spans="1:13" x14ac:dyDescent="0.25">
      <c r="A14" s="138" t="s">
        <v>259</v>
      </c>
      <c r="B14" s="163">
        <v>1.5022705041234901</v>
      </c>
      <c r="C14" s="164">
        <v>1.5085178105855817</v>
      </c>
      <c r="D14" s="163">
        <v>1.4983448743097076</v>
      </c>
      <c r="E14" s="164">
        <v>1.5260456489447871</v>
      </c>
      <c r="F14" s="163">
        <v>1.5695453406813629</v>
      </c>
      <c r="G14" s="164">
        <v>1.563440630116655</v>
      </c>
      <c r="H14" s="163">
        <v>1.7434195219556081</v>
      </c>
      <c r="I14" s="164">
        <v>1.651630786252464</v>
      </c>
      <c r="J14" s="163">
        <v>1.7255358891044392</v>
      </c>
      <c r="K14" s="164">
        <v>1.7790505831395553</v>
      </c>
      <c r="L14" s="77">
        <v>0.27053277255397368</v>
      </c>
      <c r="M14" s="77">
        <v>0.12741979688709137</v>
      </c>
    </row>
    <row r="15" spans="1:13" x14ac:dyDescent="0.25">
      <c r="A15" s="138" t="s">
        <v>24</v>
      </c>
      <c r="B15" s="163">
        <v>1.3591199570049814</v>
      </c>
      <c r="C15" s="164">
        <v>1.3691461212853362</v>
      </c>
      <c r="D15" s="163">
        <v>1.4090087129164457</v>
      </c>
      <c r="E15" s="164">
        <v>1.3849071293515738</v>
      </c>
      <c r="F15" s="163">
        <v>1.4115301595181213</v>
      </c>
      <c r="G15" s="164">
        <v>1.4200693710969714</v>
      </c>
      <c r="H15" s="163">
        <v>1.4813146694908006</v>
      </c>
      <c r="I15" s="164">
        <v>1.4170122880669409</v>
      </c>
      <c r="J15" s="163">
        <v>1.5556280555374489</v>
      </c>
      <c r="K15" s="164">
        <v>1.505541095210188</v>
      </c>
      <c r="L15" s="77">
        <v>0.13639497392485178</v>
      </c>
      <c r="M15" s="77">
        <v>8.8528807143247068E-2</v>
      </c>
    </row>
    <row r="16" spans="1:13" x14ac:dyDescent="0.25">
      <c r="A16" s="138" t="s">
        <v>260</v>
      </c>
      <c r="B16" s="163">
        <v>1.3395676832344601</v>
      </c>
      <c r="C16" s="164">
        <v>1.3224568632838685</v>
      </c>
      <c r="D16" s="163">
        <v>1.3681622157848146</v>
      </c>
      <c r="E16" s="164">
        <v>1.3634289935297594</v>
      </c>
      <c r="F16" s="163">
        <v>1.3913511216250121</v>
      </c>
      <c r="G16" s="164">
        <v>1.3810602716044089</v>
      </c>
      <c r="H16" s="163">
        <v>1.4257213580299242</v>
      </c>
      <c r="I16" s="164">
        <v>1.3980827994742491</v>
      </c>
      <c r="J16" s="163">
        <v>1.4653520945052445</v>
      </c>
      <c r="K16" s="164">
        <v>1.4706113564404755</v>
      </c>
      <c r="L16" s="77">
        <v>0.148154493156607</v>
      </c>
      <c r="M16" s="77">
        <v>7.2528556966226398E-2</v>
      </c>
    </row>
    <row r="17" spans="1:13" x14ac:dyDescent="0.25">
      <c r="A17" s="138" t="s">
        <v>26</v>
      </c>
      <c r="B17" s="163">
        <v>1.4315987440643585</v>
      </c>
      <c r="C17" s="164">
        <v>1.4082207186477353</v>
      </c>
      <c r="D17" s="163">
        <v>1.4939032234285043</v>
      </c>
      <c r="E17" s="164">
        <v>1.4816319238983624</v>
      </c>
      <c r="F17" s="163">
        <v>1.5722481501426036</v>
      </c>
      <c r="G17" s="164">
        <v>1.5232380437852653</v>
      </c>
      <c r="H17" s="163">
        <v>1.4557704723834763</v>
      </c>
      <c r="I17" s="164">
        <v>1.5001747361812421</v>
      </c>
      <c r="J17" s="163">
        <v>1.583550464272971</v>
      </c>
      <c r="K17" s="164">
        <v>1.5238259105645411</v>
      </c>
      <c r="L17" s="77">
        <v>0.11560519191680574</v>
      </c>
      <c r="M17" s="77">
        <v>2.3651174383299001E-2</v>
      </c>
    </row>
    <row r="18" spans="1:13" x14ac:dyDescent="0.25">
      <c r="A18" s="165" t="s">
        <v>162</v>
      </c>
      <c r="B18" s="166">
        <v>1.5412980597589847</v>
      </c>
      <c r="C18" s="167">
        <v>1.5297076066386683</v>
      </c>
      <c r="D18" s="166">
        <v>1.5877650750067465</v>
      </c>
      <c r="E18" s="167">
        <v>1.5681461096591311</v>
      </c>
      <c r="F18" s="166">
        <v>1.6260198101835737</v>
      </c>
      <c r="G18" s="167">
        <v>1.602826684660613</v>
      </c>
      <c r="H18" s="166">
        <v>1.6166900930468817</v>
      </c>
      <c r="I18" s="167">
        <v>1.6158552790193601</v>
      </c>
      <c r="J18" s="166">
        <v>1.71</v>
      </c>
      <c r="K18" s="167">
        <v>1.6719363909982654</v>
      </c>
      <c r="L18" s="168">
        <v>0.14222878435959707</v>
      </c>
      <c r="M18" s="168">
        <v>5.6081111978905307E-2</v>
      </c>
    </row>
    <row r="19" spans="1:13" x14ac:dyDescent="0.25">
      <c r="A19" s="169" t="s">
        <v>163</v>
      </c>
      <c r="B19" s="170">
        <v>1.6536345266131354</v>
      </c>
      <c r="C19" s="171">
        <v>1.6402070628079599</v>
      </c>
      <c r="D19" s="170">
        <v>1.7188192656241954</v>
      </c>
      <c r="E19" s="171">
        <v>1.690210511911697</v>
      </c>
      <c r="F19" s="170">
        <v>1.7735940743979894</v>
      </c>
      <c r="G19" s="171">
        <v>1.7394985643436935</v>
      </c>
      <c r="H19" s="170">
        <v>1.7599678756529893</v>
      </c>
      <c r="I19" s="171">
        <v>1.7600174699111051</v>
      </c>
      <c r="J19" s="170">
        <v>1.8488945296102304</v>
      </c>
      <c r="K19" s="171">
        <v>1.8064091286258828</v>
      </c>
      <c r="L19" s="172">
        <v>0.16620206581792285</v>
      </c>
      <c r="M19" s="172">
        <v>4.6391658714777684E-2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3" sqref="E3"/>
    </sheetView>
  </sheetViews>
  <sheetFormatPr baseColWidth="10" defaultRowHeight="15" x14ac:dyDescent="0.25"/>
  <cols>
    <col min="1" max="1" width="28.5703125" customWidth="1"/>
  </cols>
  <sheetData>
    <row r="1" spans="1:8" x14ac:dyDescent="0.25">
      <c r="A1" s="391" t="s">
        <v>166</v>
      </c>
      <c r="B1" s="391"/>
      <c r="C1" s="391"/>
      <c r="D1" s="391"/>
      <c r="E1" s="391"/>
      <c r="F1" s="391"/>
      <c r="G1" s="391"/>
      <c r="H1" s="391"/>
    </row>
    <row r="3" spans="1:8" ht="60.75" thickBot="1" x14ac:dyDescent="0.3">
      <c r="A3" s="173"/>
      <c r="B3" s="174">
        <v>2013</v>
      </c>
      <c r="C3" s="175">
        <v>2014</v>
      </c>
      <c r="D3" s="175">
        <v>2015</v>
      </c>
      <c r="E3" s="175">
        <v>2016</v>
      </c>
      <c r="F3" s="176">
        <v>2017</v>
      </c>
      <c r="G3" s="177" t="s">
        <v>160</v>
      </c>
      <c r="H3" s="177" t="s">
        <v>161</v>
      </c>
    </row>
    <row r="4" spans="1:8" x14ac:dyDescent="0.25">
      <c r="A4" s="138" t="s">
        <v>15</v>
      </c>
      <c r="B4" s="178">
        <v>2.0816994929212074</v>
      </c>
      <c r="C4" s="178">
        <v>2.1030881262124845</v>
      </c>
      <c r="D4" s="178">
        <v>2.1204431855389583</v>
      </c>
      <c r="E4" s="178">
        <v>2.1156169112630758</v>
      </c>
      <c r="F4" s="179">
        <v>2.15848887298589</v>
      </c>
      <c r="G4" s="172">
        <v>7.6789380064682611E-2</v>
      </c>
      <c r="H4" s="172">
        <v>4.2871961722814156E-2</v>
      </c>
    </row>
    <row r="5" spans="1:8" x14ac:dyDescent="0.25">
      <c r="A5" s="138" t="s">
        <v>16</v>
      </c>
      <c r="B5" s="178">
        <v>4.2435691182330366</v>
      </c>
      <c r="C5" s="178">
        <v>4.5459923613505557</v>
      </c>
      <c r="D5" s="178">
        <v>4.6501616423212191</v>
      </c>
      <c r="E5" s="178">
        <v>4.9832224102027336</v>
      </c>
      <c r="F5" s="179">
        <v>4.7670303842012656</v>
      </c>
      <c r="G5" s="172">
        <v>0.52346126596822895</v>
      </c>
      <c r="H5" s="172">
        <v>-0.21619202600146803</v>
      </c>
    </row>
    <row r="6" spans="1:8" x14ac:dyDescent="0.25">
      <c r="A6" s="138" t="s">
        <v>17</v>
      </c>
      <c r="B6" s="178">
        <v>1.9736658731703154</v>
      </c>
      <c r="C6" s="178">
        <v>2.054199763288886</v>
      </c>
      <c r="D6" s="178">
        <v>2.089156460819126</v>
      </c>
      <c r="E6" s="178">
        <v>2.1069631654140011</v>
      </c>
      <c r="F6" s="179">
        <v>2.1604970761004365</v>
      </c>
      <c r="G6" s="172">
        <v>0.18683120293012112</v>
      </c>
      <c r="H6" s="172">
        <v>5.3533910686435426E-2</v>
      </c>
    </row>
    <row r="7" spans="1:8" x14ac:dyDescent="0.25">
      <c r="A7" s="138" t="s">
        <v>257</v>
      </c>
      <c r="B7" s="178">
        <v>1.8461322856876197</v>
      </c>
      <c r="C7" s="178">
        <v>1.8980666674378419</v>
      </c>
      <c r="D7" s="178">
        <v>1.9505278519411668</v>
      </c>
      <c r="E7" s="178">
        <v>1.9572678797573819</v>
      </c>
      <c r="F7" s="179">
        <v>1.9631018989407973</v>
      </c>
      <c r="G7" s="172">
        <v>0.11696961325317767</v>
      </c>
      <c r="H7" s="172">
        <v>5.8340191834154176E-3</v>
      </c>
    </row>
    <row r="8" spans="1:8" x14ac:dyDescent="0.25">
      <c r="A8" s="138" t="s">
        <v>258</v>
      </c>
      <c r="B8" s="178">
        <v>2.3378000310397846</v>
      </c>
      <c r="C8" s="178">
        <v>2.3981631199896212</v>
      </c>
      <c r="D8" s="178">
        <v>2.4170214354123436</v>
      </c>
      <c r="E8" s="178">
        <v>2.4241935832537695</v>
      </c>
      <c r="F8" s="179">
        <v>2.4538978174068919</v>
      </c>
      <c r="G8" s="172">
        <v>0.11609778636710733</v>
      </c>
      <c r="H8" s="172">
        <v>2.97042341531224E-2</v>
      </c>
    </row>
    <row r="9" spans="1:8" x14ac:dyDescent="0.25">
      <c r="A9" s="138" t="s">
        <v>249</v>
      </c>
      <c r="B9" s="178">
        <v>3.5182762537927035</v>
      </c>
      <c r="C9" s="178">
        <v>3.495708192599253</v>
      </c>
      <c r="D9" s="178">
        <v>3.5625169233977472</v>
      </c>
      <c r="E9" s="178">
        <v>3.5239251790759272</v>
      </c>
      <c r="F9" s="179">
        <v>3.6073482979110048</v>
      </c>
      <c r="G9" s="172">
        <v>8.9072044118301275E-2</v>
      </c>
      <c r="H9" s="172">
        <v>8.3423118835077581E-2</v>
      </c>
    </row>
    <row r="10" spans="1:8" x14ac:dyDescent="0.25">
      <c r="A10" s="138" t="s">
        <v>243</v>
      </c>
      <c r="B10" s="178">
        <v>2.0164682063667239</v>
      </c>
      <c r="C10" s="178">
        <v>2.0551368851248215</v>
      </c>
      <c r="D10" s="178">
        <v>2.1054709470888646</v>
      </c>
      <c r="E10" s="178">
        <v>2.1432612460716109</v>
      </c>
      <c r="F10" s="179">
        <v>2.2334049515282786</v>
      </c>
      <c r="G10" s="172">
        <v>0.2169367451615547</v>
      </c>
      <c r="H10" s="172">
        <v>9.0143705456667611E-2</v>
      </c>
    </row>
    <row r="11" spans="1:8" x14ac:dyDescent="0.25">
      <c r="A11" s="138" t="s">
        <v>244</v>
      </c>
      <c r="B11" s="178">
        <v>2.1738137487858813</v>
      </c>
      <c r="C11" s="178">
        <v>2.1781688228418061</v>
      </c>
      <c r="D11" s="178">
        <v>2.2084310695356142</v>
      </c>
      <c r="E11" s="178">
        <v>2.2148674974565847</v>
      </c>
      <c r="F11" s="179">
        <v>2.2148293434713913</v>
      </c>
      <c r="G11" s="172">
        <v>4.1015594685509971E-2</v>
      </c>
      <c r="H11" s="172">
        <v>-3.8153985193467577E-5</v>
      </c>
    </row>
    <row r="12" spans="1:8" x14ac:dyDescent="0.25">
      <c r="A12" s="138" t="s">
        <v>259</v>
      </c>
      <c r="B12" s="178">
        <v>2.4203754058766132</v>
      </c>
      <c r="C12" s="178">
        <v>2.418193223102556</v>
      </c>
      <c r="D12" s="178">
        <v>2.4684618394893523</v>
      </c>
      <c r="E12" s="178">
        <v>2.5787919870970759</v>
      </c>
      <c r="F12" s="179">
        <v>2.7201602858100262</v>
      </c>
      <c r="G12" s="172">
        <v>0.29978487993341307</v>
      </c>
      <c r="H12" s="172">
        <v>0.14136829871295031</v>
      </c>
    </row>
    <row r="13" spans="1:8" x14ac:dyDescent="0.25">
      <c r="A13" s="138" t="s">
        <v>24</v>
      </c>
      <c r="B13" s="178">
        <v>2.0367333647162025</v>
      </c>
      <c r="C13" s="178">
        <v>2.0647069366410928</v>
      </c>
      <c r="D13" s="178">
        <v>2.0962929924396301</v>
      </c>
      <c r="E13" s="178">
        <v>2.0760771576125436</v>
      </c>
      <c r="F13" s="179">
        <v>2.1522124328412451</v>
      </c>
      <c r="G13" s="172">
        <v>0.11547906812504261</v>
      </c>
      <c r="H13" s="172">
        <v>7.6135275228701449E-2</v>
      </c>
    </row>
    <row r="14" spans="1:8" x14ac:dyDescent="0.25">
      <c r="A14" s="138" t="s">
        <v>260</v>
      </c>
      <c r="B14" s="178">
        <v>2.0406840531974288</v>
      </c>
      <c r="C14" s="178">
        <v>2.0961856077259764</v>
      </c>
      <c r="D14" s="178">
        <v>2.1074517905745691</v>
      </c>
      <c r="E14" s="178">
        <v>2.124454963437882</v>
      </c>
      <c r="F14" s="179">
        <v>2.2147003230656912</v>
      </c>
      <c r="G14" s="172">
        <v>0.17401626986826235</v>
      </c>
      <c r="H14" s="172">
        <v>9.0245359627809218E-2</v>
      </c>
    </row>
    <row r="15" spans="1:8" ht="15.75" thickBot="1" x14ac:dyDescent="0.3">
      <c r="A15" s="138" t="s">
        <v>26</v>
      </c>
      <c r="B15" s="180">
        <v>2.2789273029344246</v>
      </c>
      <c r="C15" s="180">
        <v>2.3431248791466337</v>
      </c>
      <c r="D15" s="180">
        <v>2.4042521442181148</v>
      </c>
      <c r="E15" s="180">
        <v>2.3768705691433976</v>
      </c>
      <c r="F15" s="180">
        <v>2.4021038326165294</v>
      </c>
      <c r="G15" s="172">
        <v>0.1231765296821048</v>
      </c>
      <c r="H15" s="181">
        <v>2.5233263473131817E-2</v>
      </c>
    </row>
    <row r="16" spans="1:8" ht="15.75" thickBot="1" x14ac:dyDescent="0.3">
      <c r="A16" s="182" t="s">
        <v>148</v>
      </c>
      <c r="B16" s="183">
        <v>2.367317400715915</v>
      </c>
      <c r="C16" s="183">
        <v>2.4042446258949113</v>
      </c>
      <c r="D16" s="183">
        <v>2.4476357968321829</v>
      </c>
      <c r="E16" s="183">
        <v>2.4528775623524162</v>
      </c>
      <c r="F16" s="183">
        <v>2.5054852800888692</v>
      </c>
      <c r="G16" s="172">
        <v>0.13816787937295416</v>
      </c>
      <c r="H16" s="184">
        <v>5.2607717736453008E-2</v>
      </c>
    </row>
    <row r="17" spans="1:8" ht="40.5" customHeight="1" thickBot="1" x14ac:dyDescent="0.3">
      <c r="A17" s="185" t="s">
        <v>163</v>
      </c>
      <c r="B17" s="186">
        <v>2.7892385008585516</v>
      </c>
      <c r="C17" s="186">
        <v>2.8584017117316853</v>
      </c>
      <c r="D17" s="186">
        <v>2.9429846143625111</v>
      </c>
      <c r="E17" s="186">
        <v>3.0012144736956272</v>
      </c>
      <c r="F17" s="187">
        <v>3.0731194298319919</v>
      </c>
      <c r="G17" s="188">
        <v>0.28388092897344031</v>
      </c>
      <c r="H17" s="189">
        <v>7.1904956136364717E-2</v>
      </c>
    </row>
  </sheetData>
  <mergeCells count="1">
    <mergeCell ref="A1:H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sqref="A1:XFD1"/>
    </sheetView>
  </sheetViews>
  <sheetFormatPr baseColWidth="10" defaultRowHeight="15" x14ac:dyDescent="0.25"/>
  <sheetData>
    <row r="1" spans="1:9" x14ac:dyDescent="0.25">
      <c r="A1" s="391" t="s">
        <v>205</v>
      </c>
      <c r="B1" s="391"/>
      <c r="C1" s="391"/>
      <c r="D1" s="391"/>
      <c r="E1" s="391"/>
      <c r="F1" s="391"/>
      <c r="G1" s="391"/>
      <c r="H1" s="391"/>
      <c r="I1" s="391"/>
    </row>
    <row r="2" spans="1:9" ht="15.75" thickBot="1" x14ac:dyDescent="0.3"/>
    <row r="3" spans="1:9" ht="15.75" thickBot="1" x14ac:dyDescent="0.3">
      <c r="A3" s="210"/>
      <c r="B3" s="211" t="s">
        <v>167</v>
      </c>
      <c r="C3" s="212" t="s">
        <v>168</v>
      </c>
      <c r="D3" s="212" t="s">
        <v>169</v>
      </c>
      <c r="E3" s="212" t="s">
        <v>170</v>
      </c>
      <c r="F3" s="212" t="s">
        <v>171</v>
      </c>
      <c r="G3" s="212" t="s">
        <v>172</v>
      </c>
      <c r="H3" s="213" t="s">
        <v>173</v>
      </c>
      <c r="I3" s="214" t="s">
        <v>174</v>
      </c>
    </row>
    <row r="4" spans="1:9" ht="34.5" thickBot="1" x14ac:dyDescent="0.3">
      <c r="A4" s="215" t="s">
        <v>175</v>
      </c>
      <c r="B4" s="216" t="s">
        <v>176</v>
      </c>
      <c r="C4" s="217" t="s">
        <v>177</v>
      </c>
      <c r="D4" s="217" t="s">
        <v>178</v>
      </c>
      <c r="E4" s="217" t="s">
        <v>179</v>
      </c>
      <c r="F4" s="217" t="s">
        <v>180</v>
      </c>
      <c r="G4" s="217" t="s">
        <v>181</v>
      </c>
      <c r="H4" s="218" t="s">
        <v>182</v>
      </c>
      <c r="I4" s="219" t="s">
        <v>183</v>
      </c>
    </row>
    <row r="5" spans="1:9" x14ac:dyDescent="0.25">
      <c r="A5" s="220">
        <v>2011</v>
      </c>
      <c r="B5" s="221">
        <v>432</v>
      </c>
      <c r="C5" s="222">
        <v>26.006399999999999</v>
      </c>
      <c r="D5" s="223">
        <v>6.02</v>
      </c>
      <c r="E5" s="222">
        <v>405.99360000000001</v>
      </c>
      <c r="F5" s="224">
        <v>232</v>
      </c>
      <c r="G5" s="224">
        <v>129</v>
      </c>
      <c r="H5" s="224">
        <v>361</v>
      </c>
      <c r="I5" s="225">
        <v>44.993600000000015</v>
      </c>
    </row>
    <row r="6" spans="1:9" x14ac:dyDescent="0.25">
      <c r="A6" s="226">
        <v>2012</v>
      </c>
      <c r="B6" s="227">
        <v>553</v>
      </c>
      <c r="C6" s="228">
        <v>33.18</v>
      </c>
      <c r="D6" s="229">
        <v>6</v>
      </c>
      <c r="E6" s="222">
        <v>519.82000000000005</v>
      </c>
      <c r="F6" s="229">
        <v>276</v>
      </c>
      <c r="G6" s="229">
        <v>90</v>
      </c>
      <c r="H6" s="229">
        <v>366</v>
      </c>
      <c r="I6" s="225">
        <v>153.82000000000005</v>
      </c>
    </row>
    <row r="7" spans="1:9" x14ac:dyDescent="0.25">
      <c r="A7" s="226">
        <v>2013</v>
      </c>
      <c r="B7" s="227">
        <v>720</v>
      </c>
      <c r="C7" s="228">
        <v>43.199999999999996</v>
      </c>
      <c r="D7" s="229">
        <v>6</v>
      </c>
      <c r="E7" s="222">
        <v>676.8</v>
      </c>
      <c r="F7" s="230">
        <v>228</v>
      </c>
      <c r="G7" s="229">
        <v>87</v>
      </c>
      <c r="H7" s="229">
        <v>315</v>
      </c>
      <c r="I7" s="225">
        <v>361.79999999999995</v>
      </c>
    </row>
    <row r="8" spans="1:9" x14ac:dyDescent="0.25">
      <c r="A8" s="226">
        <v>2014</v>
      </c>
      <c r="B8" s="227">
        <v>720</v>
      </c>
      <c r="C8" s="228">
        <v>43.199999999999996</v>
      </c>
      <c r="D8" s="229">
        <v>6</v>
      </c>
      <c r="E8" s="222">
        <v>676.8</v>
      </c>
      <c r="F8" s="229">
        <v>267</v>
      </c>
      <c r="G8" s="229">
        <v>67</v>
      </c>
      <c r="H8" s="229">
        <v>334</v>
      </c>
      <c r="I8" s="225">
        <v>342.79999999999995</v>
      </c>
    </row>
    <row r="9" spans="1:9" x14ac:dyDescent="0.25">
      <c r="A9" s="231">
        <v>2015</v>
      </c>
      <c r="B9" s="227">
        <v>720</v>
      </c>
      <c r="C9" s="228">
        <v>43.199999999999996</v>
      </c>
      <c r="D9" s="229">
        <v>6</v>
      </c>
      <c r="E9" s="222">
        <v>676.8</v>
      </c>
      <c r="F9" s="229">
        <v>253</v>
      </c>
      <c r="G9" s="229">
        <v>64</v>
      </c>
      <c r="H9" s="229">
        <v>317</v>
      </c>
      <c r="I9" s="225">
        <v>359.79999999999995</v>
      </c>
    </row>
    <row r="10" spans="1:9" x14ac:dyDescent="0.25">
      <c r="A10" s="231">
        <v>2016</v>
      </c>
      <c r="B10" s="227">
        <v>720</v>
      </c>
      <c r="C10" s="228">
        <v>43.199999999999996</v>
      </c>
      <c r="D10" s="229">
        <v>6</v>
      </c>
      <c r="E10" s="222">
        <v>676.8</v>
      </c>
      <c r="F10" s="229">
        <v>238</v>
      </c>
      <c r="G10" s="229">
        <v>63</v>
      </c>
      <c r="H10" s="229">
        <v>301</v>
      </c>
      <c r="I10" s="225">
        <v>375.79999999999995</v>
      </c>
    </row>
    <row r="11" spans="1:9" x14ac:dyDescent="0.25">
      <c r="A11" s="231">
        <v>2017</v>
      </c>
      <c r="B11" s="227">
        <v>720</v>
      </c>
      <c r="C11" s="228">
        <v>43.199999999999996</v>
      </c>
      <c r="D11" s="229">
        <v>6</v>
      </c>
      <c r="E11" s="222">
        <v>676.8</v>
      </c>
      <c r="F11" s="229">
        <v>242</v>
      </c>
      <c r="G11" s="229">
        <v>65</v>
      </c>
      <c r="H11" s="229">
        <v>307</v>
      </c>
      <c r="I11" s="225">
        <v>369.79999999999995</v>
      </c>
    </row>
    <row r="12" spans="1:9" x14ac:dyDescent="0.25">
      <c r="A12" s="232">
        <v>2018</v>
      </c>
      <c r="B12" s="233">
        <v>720</v>
      </c>
      <c r="C12" s="234">
        <v>43.199999999999996</v>
      </c>
      <c r="D12" s="235">
        <v>6</v>
      </c>
      <c r="E12" s="236">
        <v>676.8</v>
      </c>
      <c r="F12" s="235">
        <v>206.14</v>
      </c>
      <c r="G12" s="235">
        <v>85</v>
      </c>
      <c r="H12" s="235">
        <v>291.14</v>
      </c>
      <c r="I12" s="237">
        <v>385.65999999999997</v>
      </c>
    </row>
    <row r="13" spans="1:9" x14ac:dyDescent="0.25">
      <c r="A13" s="232">
        <v>2019</v>
      </c>
      <c r="B13" s="233">
        <v>720</v>
      </c>
      <c r="C13" s="234">
        <v>43.199999999999996</v>
      </c>
      <c r="D13" s="235">
        <v>6</v>
      </c>
      <c r="E13" s="236">
        <v>676.8</v>
      </c>
      <c r="F13" s="235">
        <v>188.38</v>
      </c>
      <c r="G13" s="235">
        <v>85</v>
      </c>
      <c r="H13" s="235">
        <v>273.38</v>
      </c>
      <c r="I13" s="237">
        <v>403.41999999999996</v>
      </c>
    </row>
    <row r="14" spans="1:9" x14ac:dyDescent="0.25">
      <c r="A14" s="232">
        <v>2020</v>
      </c>
      <c r="B14" s="233">
        <v>720</v>
      </c>
      <c r="C14" s="234">
        <v>43.199999999999996</v>
      </c>
      <c r="D14" s="235">
        <v>6</v>
      </c>
      <c r="E14" s="236">
        <v>676.8</v>
      </c>
      <c r="F14" s="235">
        <v>169.21</v>
      </c>
      <c r="G14" s="235">
        <v>85</v>
      </c>
      <c r="H14" s="235">
        <v>254.21</v>
      </c>
      <c r="I14" s="237">
        <v>422.58999999999992</v>
      </c>
    </row>
  </sheetData>
  <mergeCells count="1">
    <mergeCell ref="A1:I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XFD1"/>
    </sheetView>
  </sheetViews>
  <sheetFormatPr baseColWidth="10" defaultRowHeight="15" x14ac:dyDescent="0.25"/>
  <cols>
    <col min="4" max="4" width="15.42578125" customWidth="1"/>
  </cols>
  <sheetData>
    <row r="1" spans="1:14" x14ac:dyDescent="0.25">
      <c r="A1" s="72" t="s">
        <v>204</v>
      </c>
    </row>
    <row r="4" spans="1:14" ht="60" x14ac:dyDescent="0.25">
      <c r="A4" s="238" t="s">
        <v>184</v>
      </c>
      <c r="B4" s="238" t="s">
        <v>185</v>
      </c>
      <c r="C4" s="238" t="s">
        <v>186</v>
      </c>
      <c r="D4" s="238" t="s">
        <v>187</v>
      </c>
      <c r="E4" s="238" t="s">
        <v>188</v>
      </c>
      <c r="F4" s="89"/>
      <c r="G4" s="89"/>
      <c r="H4" s="89"/>
      <c r="I4" s="89"/>
      <c r="J4" s="89"/>
      <c r="K4" s="89"/>
      <c r="L4" s="89"/>
      <c r="M4" s="89"/>
      <c r="N4" s="89"/>
    </row>
    <row r="5" spans="1:14" x14ac:dyDescent="0.25">
      <c r="A5" s="93">
        <v>2013</v>
      </c>
      <c r="B5" s="93"/>
      <c r="C5" s="239">
        <f>'tab 7.3'!C32</f>
        <v>8332.5233333333308</v>
      </c>
      <c r="D5" s="99">
        <f>'[3]Folkemengde+Mid2013-2017'!$B$18</f>
        <v>5051275</v>
      </c>
      <c r="E5" s="77">
        <f>C5/D5*1000</f>
        <v>1.6495881402880126</v>
      </c>
      <c r="F5" s="89"/>
      <c r="G5" s="89"/>
      <c r="H5" s="89"/>
      <c r="I5" s="89"/>
      <c r="J5" s="89"/>
      <c r="K5" s="89"/>
      <c r="L5" s="89"/>
      <c r="M5" s="89"/>
      <c r="N5" s="89"/>
    </row>
    <row r="6" spans="1:14" x14ac:dyDescent="0.25">
      <c r="A6" s="83">
        <v>2014</v>
      </c>
      <c r="B6" s="93"/>
      <c r="C6" s="239">
        <f>'tab 7.3'!E32</f>
        <v>8683.3364999999976</v>
      </c>
      <c r="D6" s="99">
        <f>'[3]Folkemengde+Mid2013-2017'!$C$18</f>
        <v>5109056</v>
      </c>
      <c r="E6" s="77">
        <f t="shared" ref="E6:E15" si="0">C6/D6*1000</f>
        <v>1.6995970488481624</v>
      </c>
      <c r="F6" s="89"/>
      <c r="G6" s="89"/>
      <c r="H6" s="89"/>
      <c r="I6" s="89"/>
      <c r="J6" s="89"/>
      <c r="K6" s="89"/>
      <c r="L6" s="89"/>
      <c r="M6" s="89"/>
      <c r="N6" s="89"/>
    </row>
    <row r="7" spans="1:14" x14ac:dyDescent="0.25">
      <c r="A7" s="93">
        <v>2015</v>
      </c>
      <c r="B7" s="93"/>
      <c r="C7" s="239">
        <f>'tab 7.3'!G32</f>
        <v>9027.8122923466672</v>
      </c>
      <c r="D7" s="99">
        <f>'[3]Folkemengde+Mid2013-2017'!$D$18</f>
        <v>5165802</v>
      </c>
      <c r="E7" s="77">
        <f t="shared" si="0"/>
        <v>1.7476109793497054</v>
      </c>
      <c r="F7" s="89"/>
      <c r="G7" s="89"/>
      <c r="H7" s="89"/>
      <c r="I7" s="89"/>
      <c r="J7" s="89"/>
      <c r="K7" s="89"/>
      <c r="L7" s="89"/>
      <c r="M7" s="89"/>
      <c r="N7" s="89"/>
    </row>
    <row r="8" spans="1:14" x14ac:dyDescent="0.25">
      <c r="A8" s="93">
        <v>2016</v>
      </c>
      <c r="B8" s="93"/>
      <c r="C8" s="239">
        <f>'tab 7.3'!I32</f>
        <v>9215.717235092503</v>
      </c>
      <c r="D8" s="99">
        <f>'[3]Folkemengde+Mid2013-2017'!$E$18</f>
        <v>5213985</v>
      </c>
      <c r="E8" s="77">
        <f t="shared" si="0"/>
        <v>1.7674997597984081</v>
      </c>
      <c r="F8" s="89"/>
      <c r="G8" s="89"/>
      <c r="H8" s="89"/>
      <c r="I8" s="89"/>
      <c r="J8" s="89"/>
      <c r="K8" s="89"/>
      <c r="L8" s="89"/>
      <c r="M8" s="89"/>
      <c r="N8" s="89"/>
    </row>
    <row r="9" spans="1:14" x14ac:dyDescent="0.25">
      <c r="A9" s="93">
        <v>2017</v>
      </c>
      <c r="B9" s="240">
        <f>[4]Hovedtabell!I12</f>
        <v>359.79999999999995</v>
      </c>
      <c r="C9" s="239">
        <f>'tab 7.3'!K32</f>
        <v>9532.3631666666661</v>
      </c>
      <c r="D9" s="99">
        <f>'[3]Folkemengde+Mid2013-2017'!$F$18</f>
        <v>5258317</v>
      </c>
      <c r="E9" s="77">
        <f t="shared" si="0"/>
        <v>1.8128163757846221</v>
      </c>
      <c r="F9" s="89"/>
      <c r="G9" s="89"/>
      <c r="H9" s="89"/>
      <c r="I9" s="89"/>
      <c r="J9" s="89"/>
      <c r="K9" s="89"/>
      <c r="L9" s="89"/>
      <c r="M9" s="89"/>
      <c r="N9" s="89"/>
    </row>
    <row r="10" spans="1:14" x14ac:dyDescent="0.25">
      <c r="A10" s="93">
        <v>2018</v>
      </c>
      <c r="B10" s="240">
        <f>[4]Hovedtabell!I13</f>
        <v>375.79999999999995</v>
      </c>
      <c r="C10" s="239">
        <f>C9+B10</f>
        <v>9908.1631666666653</v>
      </c>
      <c r="D10" s="99">
        <f>'[3]Folkemengde+Mid2013-2017'!$G$18</f>
        <v>5295619</v>
      </c>
      <c r="E10" s="77">
        <f t="shared" si="0"/>
        <v>1.8710113334563279</v>
      </c>
      <c r="F10" s="89"/>
      <c r="G10" s="89"/>
      <c r="H10" s="89"/>
      <c r="I10" s="89"/>
      <c r="J10" s="89"/>
      <c r="K10" s="89"/>
      <c r="L10" s="89"/>
      <c r="M10" s="89"/>
      <c r="N10" s="89"/>
    </row>
    <row r="11" spans="1:14" x14ac:dyDescent="0.25">
      <c r="A11" s="93">
        <v>2019</v>
      </c>
      <c r="B11" s="240">
        <f>[4]Hovedtabell!I14</f>
        <v>369.79999999999995</v>
      </c>
      <c r="C11" s="239">
        <f t="shared" ref="C11:C15" si="1">C10+B11</f>
        <v>10277.963166666665</v>
      </c>
      <c r="D11" s="99">
        <f>'[4]SSB befolkningsframskrivning'!$D$10</f>
        <v>5328095</v>
      </c>
      <c r="E11" s="77">
        <f t="shared" si="0"/>
        <v>1.9290127459564188</v>
      </c>
      <c r="F11" s="89"/>
      <c r="G11" s="89"/>
      <c r="H11" s="89"/>
      <c r="I11" s="89"/>
      <c r="J11" s="89"/>
      <c r="K11" s="89"/>
      <c r="L11" s="89"/>
      <c r="M11" s="89"/>
      <c r="N11" s="89"/>
    </row>
    <row r="12" spans="1:14" x14ac:dyDescent="0.25">
      <c r="A12" s="93">
        <v>2020</v>
      </c>
      <c r="B12" s="240">
        <f>[4]Hovedtabell!I15</f>
        <v>385.65999999999997</v>
      </c>
      <c r="C12" s="239">
        <f t="shared" si="1"/>
        <v>10663.623166666664</v>
      </c>
      <c r="D12" s="99">
        <f>'[4]SSB befolkningsframskrivning'!$E$10</f>
        <v>5384453</v>
      </c>
      <c r="E12" s="77">
        <f t="shared" si="0"/>
        <v>1.9804468841434151</v>
      </c>
      <c r="F12" s="89"/>
      <c r="G12" s="89"/>
      <c r="H12" s="89"/>
      <c r="I12" s="89"/>
      <c r="J12" s="89"/>
      <c r="K12" s="89"/>
      <c r="L12" s="89"/>
      <c r="M12" s="89"/>
      <c r="N12" s="89"/>
    </row>
    <row r="13" spans="1:14" x14ac:dyDescent="0.25">
      <c r="A13" s="93">
        <v>2021</v>
      </c>
      <c r="B13" s="240">
        <f>[4]Hovedtabell!I16</f>
        <v>403.41999999999996</v>
      </c>
      <c r="C13" s="239">
        <f t="shared" si="1"/>
        <v>11067.043166666665</v>
      </c>
      <c r="D13" s="99">
        <f>'[4]SSB befolkningsframskrivning'!G10</f>
        <v>5483374</v>
      </c>
      <c r="E13" s="77">
        <f t="shared" si="0"/>
        <v>2.0182907762021456</v>
      </c>
      <c r="F13" s="89"/>
      <c r="G13" s="89"/>
      <c r="H13" s="89"/>
      <c r="I13" s="89"/>
      <c r="J13" s="89"/>
      <c r="K13" s="89"/>
      <c r="L13" s="89"/>
      <c r="M13" s="89"/>
      <c r="N13" s="89"/>
    </row>
    <row r="14" spans="1:14" x14ac:dyDescent="0.25">
      <c r="A14" s="93">
        <v>2022</v>
      </c>
      <c r="B14" s="240">
        <f>[4]Hovedtabell!I17</f>
        <v>422.58999999999992</v>
      </c>
      <c r="C14" s="239">
        <f t="shared" si="1"/>
        <v>11489.633166666665</v>
      </c>
      <c r="D14" s="99">
        <f>'[4]SSB befolkningsframskrivning'!H10</f>
        <v>5531505</v>
      </c>
      <c r="E14" s="77">
        <f t="shared" si="0"/>
        <v>2.0771260564108078</v>
      </c>
      <c r="F14" s="89"/>
      <c r="G14" s="89"/>
      <c r="H14" s="89"/>
      <c r="I14" s="89"/>
      <c r="J14" s="89"/>
      <c r="K14" s="89"/>
      <c r="L14" s="89"/>
      <c r="M14" s="89"/>
      <c r="N14" s="89"/>
    </row>
    <row r="15" spans="1:14" x14ac:dyDescent="0.25">
      <c r="A15" s="93">
        <v>2023</v>
      </c>
      <c r="B15" s="240">
        <f>[4]Hovedtabell!I18</f>
        <v>419.31999999999994</v>
      </c>
      <c r="C15" s="239">
        <f t="shared" si="1"/>
        <v>11908.953166666664</v>
      </c>
      <c r="D15" s="99">
        <f>'[4]SSB befolkningsframskrivning'!I10</f>
        <v>5579991</v>
      </c>
      <c r="E15" s="77">
        <f t="shared" si="0"/>
        <v>2.1342244399079968</v>
      </c>
      <c r="F15" s="89"/>
      <c r="G15" s="89"/>
      <c r="H15" s="89"/>
      <c r="I15" s="89"/>
      <c r="J15" s="89"/>
      <c r="K15" s="89"/>
      <c r="L15" s="89"/>
      <c r="M15" s="89"/>
      <c r="N15" s="89"/>
    </row>
    <row r="16" spans="1:14" x14ac:dyDescent="0.25">
      <c r="A16" s="93">
        <v>2024</v>
      </c>
      <c r="B16" s="93"/>
      <c r="C16" s="239"/>
      <c r="D16" s="99"/>
      <c r="E16" s="77"/>
      <c r="F16" s="89"/>
      <c r="G16" s="89"/>
      <c r="H16" s="89"/>
      <c r="I16" s="89"/>
      <c r="J16" s="89"/>
      <c r="K16" s="89"/>
      <c r="L16" s="89"/>
      <c r="M16" s="89"/>
      <c r="N16" s="89"/>
    </row>
    <row r="17" spans="1:14" x14ac:dyDescent="0.25">
      <c r="A17" s="93">
        <v>2025</v>
      </c>
      <c r="B17" s="93"/>
      <c r="C17" s="239"/>
      <c r="D17" s="99"/>
      <c r="E17" s="77"/>
      <c r="F17" s="89"/>
      <c r="G17" s="89"/>
      <c r="H17" s="89"/>
      <c r="I17" s="89"/>
      <c r="J17" s="89"/>
      <c r="K17" s="89"/>
      <c r="L17" s="89"/>
      <c r="M17" s="89"/>
      <c r="N17" s="89"/>
    </row>
    <row r="18" spans="1:14" x14ac:dyDescent="0.2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</row>
    <row r="19" spans="1:14" x14ac:dyDescent="0.2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</row>
    <row r="20" spans="1:14" x14ac:dyDescent="0.25">
      <c r="A20" s="89" t="s">
        <v>189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</row>
    <row r="21" spans="1:14" x14ac:dyDescent="0.25">
      <c r="A21" s="241" t="s">
        <v>73</v>
      </c>
      <c r="B21" s="242" t="s">
        <v>190</v>
      </c>
      <c r="C21" s="242" t="s">
        <v>191</v>
      </c>
      <c r="D21" s="242" t="s">
        <v>192</v>
      </c>
      <c r="E21" s="242" t="s">
        <v>193</v>
      </c>
      <c r="F21" s="242" t="s">
        <v>194</v>
      </c>
      <c r="G21" s="242" t="s">
        <v>195</v>
      </c>
      <c r="H21" s="242" t="s">
        <v>196</v>
      </c>
      <c r="I21" s="242" t="s">
        <v>197</v>
      </c>
      <c r="J21" s="242" t="s">
        <v>198</v>
      </c>
      <c r="K21" s="242" t="s">
        <v>199</v>
      </c>
      <c r="L21" s="242" t="s">
        <v>200</v>
      </c>
      <c r="M21" s="242" t="s">
        <v>201</v>
      </c>
      <c r="N21" s="89"/>
    </row>
    <row r="22" spans="1:14" x14ac:dyDescent="0.25">
      <c r="A22" s="89" t="s">
        <v>202</v>
      </c>
      <c r="B22" s="243">
        <f>E5</f>
        <v>1.6495881402880126</v>
      </c>
      <c r="C22" s="243">
        <f>E6</f>
        <v>1.6995970488481624</v>
      </c>
      <c r="D22" s="243">
        <f>E7</f>
        <v>1.7476109793497054</v>
      </c>
      <c r="E22" s="243">
        <f>E8</f>
        <v>1.7674997597984081</v>
      </c>
      <c r="F22" s="243">
        <v>1.81</v>
      </c>
      <c r="G22" s="243"/>
      <c r="H22" s="89"/>
      <c r="I22" s="89"/>
      <c r="J22" s="89"/>
      <c r="K22" s="89"/>
      <c r="L22" s="89">
        <v>0</v>
      </c>
      <c r="M22" s="89"/>
      <c r="N22" s="89"/>
    </row>
    <row r="23" spans="1:14" x14ac:dyDescent="0.25">
      <c r="A23" s="89" t="s">
        <v>203</v>
      </c>
      <c r="B23" s="89"/>
      <c r="C23" s="89"/>
      <c r="D23" s="89"/>
      <c r="E23" s="89"/>
      <c r="F23" s="243">
        <f t="shared" ref="F23" si="2">E9</f>
        <v>1.8128163757846221</v>
      </c>
      <c r="G23" s="243">
        <f t="shared" ref="G23" si="3">E10</f>
        <v>1.8710113334563279</v>
      </c>
      <c r="H23" s="243">
        <f>E11</f>
        <v>1.9290127459564188</v>
      </c>
      <c r="I23" s="243">
        <f>E12</f>
        <v>1.9804468841434151</v>
      </c>
      <c r="J23" s="243">
        <f>E13</f>
        <v>2.0182907762021456</v>
      </c>
      <c r="K23" s="243">
        <f>E14</f>
        <v>2.0771260564108078</v>
      </c>
      <c r="L23" s="243">
        <f>E15</f>
        <v>2.1342244399079968</v>
      </c>
      <c r="M23" s="89"/>
      <c r="N23" s="89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G15" sqref="G15"/>
    </sheetView>
  </sheetViews>
  <sheetFormatPr baseColWidth="10" defaultRowHeight="15" x14ac:dyDescent="0.25"/>
  <cols>
    <col min="1" max="1" width="35.5703125" customWidth="1"/>
  </cols>
  <sheetData>
    <row r="1" spans="1:6" x14ac:dyDescent="0.25">
      <c r="A1" s="72" t="s">
        <v>211</v>
      </c>
    </row>
    <row r="2" spans="1:6" x14ac:dyDescent="0.25">
      <c r="A2" s="89"/>
      <c r="B2" s="89"/>
      <c r="C2" s="89"/>
      <c r="D2" s="89"/>
      <c r="E2" s="89"/>
      <c r="F2" s="89"/>
    </row>
    <row r="3" spans="1:6" x14ac:dyDescent="0.25">
      <c r="A3" s="93"/>
      <c r="B3" s="165">
        <v>2018</v>
      </c>
      <c r="C3" s="165">
        <v>2019</v>
      </c>
      <c r="D3" s="165">
        <v>2020</v>
      </c>
      <c r="E3" s="450">
        <v>2021</v>
      </c>
      <c r="F3" s="450">
        <v>2022</v>
      </c>
    </row>
    <row r="4" spans="1:6" x14ac:dyDescent="0.25">
      <c r="A4" s="107" t="s">
        <v>206</v>
      </c>
      <c r="B4" s="240">
        <f>'[4]Fremskrivning 2017'!B14</f>
        <v>422.58999999999992</v>
      </c>
      <c r="C4" s="240">
        <f>'[4]Fremskrivning 2017'!B15</f>
        <v>419.31999999999994</v>
      </c>
      <c r="D4" s="240">
        <f>'[4]Fremskrivning 2017'!B16</f>
        <v>402.81999999999994</v>
      </c>
      <c r="E4" s="451">
        <f>'[4]Fremskrivning 2017'!B17</f>
        <v>382.72999999999996</v>
      </c>
      <c r="F4" s="451">
        <f>'[4]Fremskrivning 2017'!B18</f>
        <v>0</v>
      </c>
    </row>
    <row r="5" spans="1:6" x14ac:dyDescent="0.25">
      <c r="A5" s="107" t="s">
        <v>207</v>
      </c>
      <c r="B5" s="99">
        <v>1054000</v>
      </c>
      <c r="C5" s="99">
        <v>1054000</v>
      </c>
      <c r="D5" s="99">
        <v>1054000</v>
      </c>
      <c r="E5" s="452">
        <v>1054000</v>
      </c>
      <c r="F5" s="452">
        <v>1054000</v>
      </c>
    </row>
    <row r="6" spans="1:6" x14ac:dyDescent="0.25">
      <c r="A6" s="107" t="s">
        <v>208</v>
      </c>
      <c r="B6" s="93">
        <f>B4*B5</f>
        <v>445409859.99999994</v>
      </c>
      <c r="C6" s="93">
        <f t="shared" ref="C6:F6" si="0">C4*C5</f>
        <v>441963279.99999994</v>
      </c>
      <c r="D6" s="93">
        <f t="shared" si="0"/>
        <v>424572279.99999994</v>
      </c>
      <c r="E6" s="453">
        <f t="shared" si="0"/>
        <v>403397419.99999994</v>
      </c>
      <c r="F6" s="453">
        <f t="shared" si="0"/>
        <v>0</v>
      </c>
    </row>
    <row r="7" spans="1:6" x14ac:dyDescent="0.25">
      <c r="A7" s="107" t="s">
        <v>209</v>
      </c>
      <c r="B7" s="240">
        <f>B6/1000000</f>
        <v>445.40985999999992</v>
      </c>
      <c r="C7" s="240">
        <f t="shared" ref="C7:E7" si="1">C6/1000000</f>
        <v>441.96327999999994</v>
      </c>
      <c r="D7" s="240">
        <f t="shared" si="1"/>
        <v>424.57227999999992</v>
      </c>
      <c r="E7" s="451">
        <f t="shared" si="1"/>
        <v>403.39741999999995</v>
      </c>
      <c r="F7" s="451">
        <f>F6/1000000</f>
        <v>0</v>
      </c>
    </row>
    <row r="8" spans="1:6" x14ac:dyDescent="0.25">
      <c r="A8" s="244" t="s">
        <v>210</v>
      </c>
      <c r="B8" s="240">
        <f>B7</f>
        <v>445.40985999999992</v>
      </c>
      <c r="C8" s="240">
        <f>B8+C7</f>
        <v>887.37313999999992</v>
      </c>
      <c r="D8" s="240">
        <f t="shared" ref="D8:F8" si="2">C8+D7</f>
        <v>1311.9454199999998</v>
      </c>
      <c r="E8" s="451">
        <f t="shared" si="2"/>
        <v>1715.3428399999998</v>
      </c>
      <c r="F8" s="451">
        <f t="shared" si="2"/>
        <v>1715.3428399999998</v>
      </c>
    </row>
    <row r="9" spans="1:6" x14ac:dyDescent="0.25">
      <c r="A9" s="89"/>
      <c r="B9" s="89"/>
      <c r="C9" s="89"/>
      <c r="D9" s="89"/>
      <c r="E9" s="89"/>
      <c r="F9" s="89"/>
    </row>
    <row r="10" spans="1:6" x14ac:dyDescent="0.25">
      <c r="A10" s="89"/>
      <c r="B10" s="89"/>
      <c r="C10" s="89"/>
      <c r="D10" s="89"/>
      <c r="E10" s="89"/>
      <c r="F10" s="89"/>
    </row>
    <row r="11" spans="1:6" x14ac:dyDescent="0.25">
      <c r="A11" s="104"/>
      <c r="B11" s="89"/>
      <c r="C11" s="89"/>
      <c r="D11" s="89"/>
      <c r="E11" s="89"/>
      <c r="F11" s="89"/>
    </row>
    <row r="12" spans="1:6" x14ac:dyDescent="0.25">
      <c r="A12" s="89"/>
      <c r="B12" s="89"/>
      <c r="C12" s="89"/>
      <c r="D12" s="89"/>
      <c r="E12" s="89"/>
      <c r="F12" s="89"/>
    </row>
    <row r="13" spans="1:6" x14ac:dyDescent="0.25">
      <c r="A13" s="89"/>
      <c r="B13" s="89"/>
      <c r="C13" s="89"/>
      <c r="D13" s="89"/>
      <c r="E13" s="89"/>
      <c r="F13" s="89"/>
    </row>
    <row r="14" spans="1:6" x14ac:dyDescent="0.25">
      <c r="A14" s="89"/>
      <c r="B14" s="89"/>
      <c r="C14" s="89"/>
      <c r="D14" s="89"/>
      <c r="E14" s="89"/>
      <c r="F14" s="89"/>
    </row>
    <row r="15" spans="1:6" x14ac:dyDescent="0.25">
      <c r="A15" s="89"/>
      <c r="B15" s="89"/>
      <c r="C15" s="89"/>
      <c r="D15" s="89"/>
      <c r="E15" s="89"/>
      <c r="F15" s="89"/>
    </row>
    <row r="16" spans="1:6" x14ac:dyDescent="0.25">
      <c r="A16" s="89"/>
      <c r="B16" s="89"/>
      <c r="C16" s="89"/>
      <c r="D16" s="89"/>
      <c r="E16" s="89"/>
      <c r="F16" s="89"/>
    </row>
    <row r="17" spans="1:6" x14ac:dyDescent="0.25">
      <c r="A17" s="89"/>
      <c r="B17" s="89"/>
      <c r="C17" s="89"/>
      <c r="D17" s="89"/>
      <c r="E17" s="89"/>
      <c r="F17" s="89"/>
    </row>
    <row r="18" spans="1:6" x14ac:dyDescent="0.25">
      <c r="A18" s="89"/>
      <c r="B18" s="89"/>
      <c r="C18" s="89"/>
      <c r="D18" s="89"/>
      <c r="E18" s="89"/>
      <c r="F18" s="89"/>
    </row>
    <row r="19" spans="1:6" x14ac:dyDescent="0.25">
      <c r="A19" s="89"/>
      <c r="B19" s="89"/>
      <c r="C19" s="89"/>
      <c r="D19" s="89"/>
      <c r="E19" s="89"/>
      <c r="F19" s="89"/>
    </row>
    <row r="20" spans="1:6" x14ac:dyDescent="0.25">
      <c r="A20" s="89"/>
      <c r="B20" s="89"/>
      <c r="C20" s="89"/>
      <c r="D20" s="89"/>
      <c r="E20" s="89"/>
      <c r="F20" s="89"/>
    </row>
    <row r="21" spans="1:6" x14ac:dyDescent="0.25">
      <c r="A21" s="89"/>
      <c r="B21" s="89"/>
      <c r="C21" s="89"/>
      <c r="D21" s="89"/>
      <c r="E21" s="89"/>
      <c r="F21" s="89"/>
    </row>
    <row r="22" spans="1:6" x14ac:dyDescent="0.25">
      <c r="A22" s="89"/>
      <c r="B22" s="89"/>
      <c r="C22" s="89"/>
      <c r="D22" s="89"/>
      <c r="E22" s="89"/>
      <c r="F22" s="89"/>
    </row>
    <row r="23" spans="1:6" x14ac:dyDescent="0.25">
      <c r="A23" s="89"/>
      <c r="B23" s="89"/>
      <c r="C23" s="89"/>
      <c r="D23" s="89"/>
      <c r="E23" s="89"/>
      <c r="F23" s="89"/>
    </row>
    <row r="24" spans="1:6" x14ac:dyDescent="0.25">
      <c r="A24" s="89"/>
      <c r="B24" s="89"/>
      <c r="C24" s="89"/>
      <c r="D24" s="89"/>
      <c r="E24" s="89"/>
      <c r="F24" s="89"/>
    </row>
    <row r="25" spans="1:6" x14ac:dyDescent="0.25">
      <c r="A25" s="89"/>
      <c r="B25" s="89"/>
      <c r="C25" s="89"/>
      <c r="D25" s="89"/>
      <c r="E25" s="89"/>
      <c r="F25" s="89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sqref="A1:XFD1"/>
    </sheetView>
  </sheetViews>
  <sheetFormatPr baseColWidth="10" defaultRowHeight="15" x14ac:dyDescent="0.25"/>
  <cols>
    <col min="1" max="1" width="25.42578125" customWidth="1"/>
    <col min="2" max="2" width="15.42578125" customWidth="1"/>
    <col min="3" max="3" width="18.28515625" customWidth="1"/>
    <col min="5" max="5" width="16.28515625" customWidth="1"/>
    <col min="6" max="6" width="16.42578125" customWidth="1"/>
  </cols>
  <sheetData>
    <row r="1" spans="1:6" x14ac:dyDescent="0.25">
      <c r="A1" s="84" t="s">
        <v>235</v>
      </c>
    </row>
    <row r="3" spans="1:6" x14ac:dyDescent="0.25">
      <c r="A3" s="244"/>
      <c r="B3" s="396" t="s">
        <v>140</v>
      </c>
      <c r="C3" s="396"/>
      <c r="D3" s="396" t="s">
        <v>142</v>
      </c>
      <c r="E3" s="396"/>
      <c r="F3" s="245" t="s">
        <v>141</v>
      </c>
    </row>
    <row r="4" spans="1:6" x14ac:dyDescent="0.25">
      <c r="A4" s="246"/>
      <c r="B4" s="247" t="s">
        <v>213</v>
      </c>
      <c r="C4" s="245" t="s">
        <v>214</v>
      </c>
      <c r="D4" s="247" t="s">
        <v>215</v>
      </c>
      <c r="E4" s="245" t="s">
        <v>216</v>
      </c>
      <c r="F4" s="246" t="s">
        <v>217</v>
      </c>
    </row>
    <row r="5" spans="1:6" x14ac:dyDescent="0.25">
      <c r="A5" s="248" t="s">
        <v>218</v>
      </c>
      <c r="B5" s="249"/>
      <c r="C5" s="250"/>
      <c r="D5" s="251"/>
      <c r="E5" s="252"/>
      <c r="F5" s="252"/>
    </row>
    <row r="6" spans="1:6" x14ac:dyDescent="0.25">
      <c r="A6" s="253" t="s">
        <v>219</v>
      </c>
      <c r="B6" s="254">
        <v>25400</v>
      </c>
      <c r="C6" s="254">
        <v>25400</v>
      </c>
      <c r="D6" s="255">
        <v>47600</v>
      </c>
      <c r="E6" s="256">
        <v>47600</v>
      </c>
      <c r="F6" s="256">
        <v>47600</v>
      </c>
    </row>
    <row r="7" spans="1:6" x14ac:dyDescent="0.25">
      <c r="A7" s="253" t="s">
        <v>220</v>
      </c>
      <c r="B7" s="254">
        <v>38300</v>
      </c>
      <c r="C7" s="254">
        <v>38300</v>
      </c>
      <c r="D7" s="257" t="s">
        <v>221</v>
      </c>
      <c r="E7" s="258" t="s">
        <v>221</v>
      </c>
      <c r="F7" s="258" t="s">
        <v>221</v>
      </c>
    </row>
    <row r="8" spans="1:6" x14ac:dyDescent="0.25">
      <c r="A8" s="253" t="s">
        <v>222</v>
      </c>
      <c r="B8" s="254">
        <v>16500</v>
      </c>
      <c r="C8" s="254">
        <v>16500</v>
      </c>
      <c r="D8" s="257" t="s">
        <v>221</v>
      </c>
      <c r="E8" s="258" t="s">
        <v>221</v>
      </c>
      <c r="F8" s="258" t="s">
        <v>221</v>
      </c>
    </row>
    <row r="9" spans="1:6" x14ac:dyDescent="0.25">
      <c r="A9" s="253" t="s">
        <v>223</v>
      </c>
      <c r="B9" s="254">
        <v>6000</v>
      </c>
      <c r="C9" s="254">
        <v>6000</v>
      </c>
      <c r="D9" s="259">
        <v>6300</v>
      </c>
      <c r="E9" s="260">
        <v>6300</v>
      </c>
      <c r="F9" s="260">
        <v>6300</v>
      </c>
    </row>
    <row r="10" spans="1:6" x14ac:dyDescent="0.25">
      <c r="A10" s="253" t="s">
        <v>224</v>
      </c>
      <c r="B10" s="254">
        <v>2000</v>
      </c>
      <c r="C10" s="254">
        <v>2000</v>
      </c>
      <c r="D10" s="259">
        <v>3500</v>
      </c>
      <c r="E10" s="260">
        <v>3500</v>
      </c>
      <c r="F10" s="260">
        <v>3500</v>
      </c>
    </row>
    <row r="11" spans="1:6" x14ac:dyDescent="0.25">
      <c r="A11" s="253" t="s">
        <v>225</v>
      </c>
      <c r="B11" s="254">
        <v>3400</v>
      </c>
      <c r="C11" s="254">
        <v>3400</v>
      </c>
      <c r="D11" s="259">
        <v>6500</v>
      </c>
      <c r="E11" s="260">
        <v>6500</v>
      </c>
      <c r="F11" s="260">
        <v>6500</v>
      </c>
    </row>
    <row r="12" spans="1:6" x14ac:dyDescent="0.25">
      <c r="A12" s="261" t="s">
        <v>226</v>
      </c>
      <c r="B12" s="254">
        <v>86999.862751499357</v>
      </c>
      <c r="C12" s="254">
        <v>86999.862751499357</v>
      </c>
      <c r="D12" s="259">
        <v>99700</v>
      </c>
      <c r="E12" s="260">
        <v>99700</v>
      </c>
      <c r="F12" s="260">
        <v>99700</v>
      </c>
    </row>
    <row r="13" spans="1:6" x14ac:dyDescent="0.25">
      <c r="A13" s="261" t="s">
        <v>227</v>
      </c>
      <c r="B13" s="254">
        <v>3800</v>
      </c>
      <c r="C13" s="254">
        <v>3800</v>
      </c>
      <c r="D13" s="259">
        <v>6200</v>
      </c>
      <c r="E13" s="260">
        <v>6200</v>
      </c>
      <c r="F13" s="260">
        <v>6200</v>
      </c>
    </row>
    <row r="14" spans="1:6" x14ac:dyDescent="0.25">
      <c r="A14" s="261" t="s">
        <v>228</v>
      </c>
      <c r="B14" s="254">
        <v>6600</v>
      </c>
      <c r="C14" s="254">
        <v>6600</v>
      </c>
      <c r="D14" s="259">
        <v>10200</v>
      </c>
      <c r="E14" s="260">
        <v>10200</v>
      </c>
      <c r="F14" s="260">
        <v>10200</v>
      </c>
    </row>
    <row r="15" spans="1:6" x14ac:dyDescent="0.25">
      <c r="A15" s="261" t="s">
        <v>229</v>
      </c>
      <c r="B15" s="254">
        <v>155000</v>
      </c>
      <c r="C15" s="254">
        <v>155000</v>
      </c>
      <c r="D15" s="257" t="s">
        <v>221</v>
      </c>
      <c r="E15" s="258" t="s">
        <v>221</v>
      </c>
      <c r="F15" s="260">
        <v>155000</v>
      </c>
    </row>
    <row r="16" spans="1:6" x14ac:dyDescent="0.25">
      <c r="A16" s="261" t="s">
        <v>230</v>
      </c>
      <c r="B16" s="254">
        <v>39100</v>
      </c>
      <c r="C16" s="254">
        <v>39100</v>
      </c>
      <c r="D16" s="257" t="s">
        <v>221</v>
      </c>
      <c r="E16" s="262" t="s">
        <v>221</v>
      </c>
      <c r="F16" s="263">
        <v>39100</v>
      </c>
    </row>
    <row r="17" spans="1:6" x14ac:dyDescent="0.25">
      <c r="A17" s="264" t="s">
        <v>231</v>
      </c>
      <c r="B17" s="265">
        <f>SUM(B6:B16)</f>
        <v>383099.86275149934</v>
      </c>
      <c r="C17" s="265">
        <f t="shared" ref="C17:E17" si="0">SUM(C6:C16)</f>
        <v>383099.86275149934</v>
      </c>
      <c r="D17" s="265">
        <f t="shared" si="0"/>
        <v>180000</v>
      </c>
      <c r="E17" s="265">
        <f t="shared" si="0"/>
        <v>180000</v>
      </c>
      <c r="F17" s="265">
        <f>SUM(F6:F16)</f>
        <v>374100</v>
      </c>
    </row>
    <row r="18" spans="1:6" x14ac:dyDescent="0.25">
      <c r="A18" s="261" t="s">
        <v>232</v>
      </c>
      <c r="B18" s="254">
        <v>553200</v>
      </c>
      <c r="C18" s="260">
        <v>727700</v>
      </c>
      <c r="D18" s="254">
        <v>541600</v>
      </c>
      <c r="E18" s="260">
        <v>677400</v>
      </c>
      <c r="F18" s="254">
        <v>731100</v>
      </c>
    </row>
    <row r="19" spans="1:6" x14ac:dyDescent="0.25">
      <c r="A19" s="253" t="s">
        <v>233</v>
      </c>
      <c r="B19" s="254">
        <v>73600</v>
      </c>
      <c r="C19" s="254">
        <v>96800</v>
      </c>
      <c r="D19" s="254">
        <v>72000</v>
      </c>
      <c r="E19" s="254">
        <v>90100</v>
      </c>
      <c r="F19" s="254">
        <v>99000</v>
      </c>
    </row>
    <row r="20" spans="1:6" x14ac:dyDescent="0.25">
      <c r="A20" s="253" t="s">
        <v>234</v>
      </c>
      <c r="B20" s="254">
        <v>57400</v>
      </c>
      <c r="C20" s="254">
        <v>78400</v>
      </c>
      <c r="D20" s="254">
        <v>62200</v>
      </c>
      <c r="E20" s="254">
        <v>78200</v>
      </c>
      <c r="F20" s="254">
        <v>79800</v>
      </c>
    </row>
    <row r="21" spans="1:6" x14ac:dyDescent="0.25">
      <c r="A21" s="264" t="s">
        <v>207</v>
      </c>
      <c r="B21" s="266">
        <f>SUM(B17:B20)</f>
        <v>1067299.8627514993</v>
      </c>
      <c r="C21" s="266">
        <f t="shared" ref="C21:F21" si="1">SUM(C17:C20)</f>
        <v>1285999.8627514993</v>
      </c>
      <c r="D21" s="266">
        <f t="shared" si="1"/>
        <v>855800</v>
      </c>
      <c r="E21" s="266">
        <f t="shared" si="1"/>
        <v>1025700</v>
      </c>
      <c r="F21" s="266">
        <f t="shared" si="1"/>
        <v>1284000</v>
      </c>
    </row>
  </sheetData>
  <mergeCells count="2">
    <mergeCell ref="B3:C3"/>
    <mergeCell ref="D3:E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"/>
    </sheetView>
  </sheetViews>
  <sheetFormatPr baseColWidth="10" defaultRowHeight="15" x14ac:dyDescent="0.25"/>
  <sheetData>
    <row r="1" spans="1:11" s="432" customFormat="1" x14ac:dyDescent="0.25">
      <c r="A1" s="391" t="s">
        <v>262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4" spans="1:11" x14ac:dyDescent="0.25">
      <c r="A4" s="190" t="s">
        <v>141</v>
      </c>
      <c r="B4" s="392">
        <v>2013</v>
      </c>
      <c r="C4" s="393"/>
      <c r="D4" s="392">
        <v>2014</v>
      </c>
      <c r="E4" s="393"/>
      <c r="F4" s="392">
        <v>2015</v>
      </c>
      <c r="G4" s="393"/>
      <c r="H4" s="392">
        <v>2016</v>
      </c>
      <c r="I4" s="393"/>
      <c r="J4" s="392">
        <v>2017</v>
      </c>
      <c r="K4" s="393"/>
    </row>
    <row r="5" spans="1:11" x14ac:dyDescent="0.25">
      <c r="A5" s="134"/>
      <c r="B5" s="151" t="s">
        <v>147</v>
      </c>
      <c r="C5" s="152" t="s">
        <v>27</v>
      </c>
      <c r="D5" s="151" t="s">
        <v>147</v>
      </c>
      <c r="E5" s="152" t="s">
        <v>27</v>
      </c>
      <c r="F5" s="151" t="s">
        <v>147</v>
      </c>
      <c r="G5" s="152" t="s">
        <v>27</v>
      </c>
      <c r="H5" s="151" t="s">
        <v>147</v>
      </c>
      <c r="I5" s="152" t="s">
        <v>27</v>
      </c>
      <c r="J5" s="151" t="s">
        <v>147</v>
      </c>
      <c r="K5" s="152" t="s">
        <v>27</v>
      </c>
    </row>
    <row r="6" spans="1:11" x14ac:dyDescent="0.25">
      <c r="A6" s="138" t="s">
        <v>15</v>
      </c>
      <c r="B6" s="191">
        <f>VLOOKUP(A6,'[2]31.12 2013-2017'!$A$35:$U$63,3,FALSE)</f>
        <v>30.85</v>
      </c>
      <c r="C6" s="192">
        <v>31.158333333333335</v>
      </c>
      <c r="D6" s="191">
        <f>VLOOKUP(A6,'[2]31.12 2013-2017'!$A$35:$U$63,7,FALSE)</f>
        <v>34</v>
      </c>
      <c r="E6" s="192">
        <v>32.458333333333329</v>
      </c>
      <c r="F6" s="191">
        <f>VLOOKUP(A6,'[2]31.12 2013-2017'!$A$35:$U$63,11,FALSE)</f>
        <v>36</v>
      </c>
      <c r="G6" s="193">
        <v>34.833333333333336</v>
      </c>
      <c r="H6" s="191">
        <f>VLOOKUP(A6,'[2]31.12 2013-2017'!$A$35:$U$63,15,FALSE)</f>
        <v>37</v>
      </c>
      <c r="I6" s="193">
        <v>35.416666666666664</v>
      </c>
      <c r="J6" s="191">
        <f>VLOOKUP(A6,'[2]31.12 2013-2017'!$A$35:$U$63,19,FALSE)</f>
        <v>36</v>
      </c>
      <c r="K6" s="194">
        <f>VLOOKUP(A6,'[2]2017_orginal'!$A$8:$C$36,3,FALSE)</f>
        <v>35.75</v>
      </c>
    </row>
    <row r="7" spans="1:11" x14ac:dyDescent="0.25">
      <c r="A7" s="138" t="s">
        <v>16</v>
      </c>
      <c r="B7" s="191">
        <f>VLOOKUP(A7,'[2]31.12 2013-2017'!$A$35:$U$63,3,FALSE)</f>
        <v>17</v>
      </c>
      <c r="C7" s="195">
        <v>16</v>
      </c>
      <c r="D7" s="191">
        <f>VLOOKUP(A7,'[2]31.12 2013-2017'!$A$35:$U$63,7,FALSE)</f>
        <v>17</v>
      </c>
      <c r="E7" s="195">
        <v>16.600000000000001</v>
      </c>
      <c r="F7" s="191">
        <f>VLOOKUP(A7,'[2]31.12 2013-2017'!$A$35:$U$63,11,FALSE)</f>
        <v>15.8</v>
      </c>
      <c r="G7" s="195">
        <v>16.816666666666666</v>
      </c>
      <c r="H7" s="191">
        <f>VLOOKUP(A7,'[2]31.12 2013-2017'!$A$35:$U$63,15,FALSE)</f>
        <v>15.8</v>
      </c>
      <c r="I7" s="193">
        <v>17.716666666666672</v>
      </c>
      <c r="J7" s="191">
        <f>VLOOKUP(A7,'[2]31.12 2013-2017'!$A$35:$U$63,19,FALSE)</f>
        <v>15</v>
      </c>
      <c r="K7" s="194">
        <f>VLOOKUP(A7,'[2]2017_orginal'!$A$8:$C$36,3,FALSE)</f>
        <v>15.549999999999999</v>
      </c>
    </row>
    <row r="8" spans="1:11" x14ac:dyDescent="0.25">
      <c r="A8" s="138" t="s">
        <v>17</v>
      </c>
      <c r="B8" s="191">
        <f>VLOOKUP(A8,'[2]31.12 2013-2017'!$A$35:$U$63,3,FALSE)</f>
        <v>38.200000000000003</v>
      </c>
      <c r="C8" s="195">
        <v>36.36666666666666</v>
      </c>
      <c r="D8" s="191">
        <f>VLOOKUP(A8,'[2]31.12 2013-2017'!$A$35:$U$63,7,FALSE)</f>
        <v>37.200000000000003</v>
      </c>
      <c r="E8" s="195">
        <v>36.699999999999996</v>
      </c>
      <c r="F8" s="191">
        <f>VLOOKUP(A8,'[2]31.12 2013-2017'!$A$35:$U$63,11,FALSE)</f>
        <v>41</v>
      </c>
      <c r="G8" s="195">
        <v>39.066666666666663</v>
      </c>
      <c r="H8" s="191">
        <f>VLOOKUP(A8,'[2]31.12 2013-2017'!$A$35:$U$63,15,FALSE)</f>
        <v>41</v>
      </c>
      <c r="I8" s="193">
        <v>42.5</v>
      </c>
      <c r="J8" s="191">
        <f>VLOOKUP(A8,'[2]31.12 2013-2017'!$A$35:$U$63,19,FALSE)</f>
        <v>43</v>
      </c>
      <c r="K8" s="194">
        <f>VLOOKUP(A8,'[2]2017_orginal'!$A$8:$C$36,3,FALSE)</f>
        <v>41.916666666666664</v>
      </c>
    </row>
    <row r="9" spans="1:11" x14ac:dyDescent="0.25">
      <c r="A9" s="138" t="s">
        <v>257</v>
      </c>
      <c r="B9" s="191">
        <f>VLOOKUP(A9,'[2]31.12 2013-2017'!$A$35:$U$63,3,FALSE)</f>
        <v>22.835000000000001</v>
      </c>
      <c r="C9" s="195">
        <v>22.518866666666668</v>
      </c>
      <c r="D9" s="191">
        <f>VLOOKUP(A9,'[2]31.12 2013-2017'!$A$35:$U$63,7,FALSE)</f>
        <v>23.799999999999997</v>
      </c>
      <c r="E9" s="195">
        <v>23.050000000000004</v>
      </c>
      <c r="F9" s="191">
        <f>VLOOKUP(A9,'[2]31.12 2013-2017'!$A$35:$U$63,11,FALSE)</f>
        <v>25.9</v>
      </c>
      <c r="G9" s="195">
        <v>24.44166666666667</v>
      </c>
      <c r="H9" s="191">
        <f>VLOOKUP(A9,'[2]31.12 2013-2017'!$A$35:$U$63,15,FALSE)</f>
        <v>28</v>
      </c>
      <c r="I9" s="193">
        <v>26.816666666666666</v>
      </c>
      <c r="J9" s="191">
        <f>VLOOKUP(A9,'[2]31.12 2013-2017'!$A$35:$U$63,19,FALSE)</f>
        <v>28</v>
      </c>
      <c r="K9" s="194">
        <f>VLOOKUP(A9,'[2]2017_orginal'!$A$8:$C$36,3,FALSE)</f>
        <v>27.716666666666669</v>
      </c>
    </row>
    <row r="10" spans="1:11" x14ac:dyDescent="0.25">
      <c r="A10" s="138" t="s">
        <v>258</v>
      </c>
      <c r="B10" s="191">
        <f>VLOOKUP(A10,'[2]31.12 2013-2017'!$A$35:$U$63,3,FALSE)</f>
        <v>36.6</v>
      </c>
      <c r="C10" s="195">
        <v>36.93333333333333</v>
      </c>
      <c r="D10" s="191">
        <f>VLOOKUP(A10,'[2]31.12 2013-2017'!$A$35:$U$63,7,FALSE)</f>
        <v>37.4</v>
      </c>
      <c r="E10" s="195">
        <v>37.61666666666666</v>
      </c>
      <c r="F10" s="191">
        <f>VLOOKUP(A10,'[2]31.12 2013-2017'!$A$35:$U$63,11,FALSE)</f>
        <v>40.4</v>
      </c>
      <c r="G10" s="195">
        <v>39.733333333333327</v>
      </c>
      <c r="H10" s="191">
        <f>VLOOKUP(A10,'[2]31.12 2013-2017'!$A$35:$U$63,15,FALSE)</f>
        <v>41.4</v>
      </c>
      <c r="I10" s="193">
        <v>42.066666666666656</v>
      </c>
      <c r="J10" s="191">
        <f>VLOOKUP(A10,'[2]31.12 2013-2017'!$A$35:$U$63,19,FALSE)</f>
        <v>39.400000000000006</v>
      </c>
      <c r="K10" s="194">
        <f>VLOOKUP(A10,'[2]2017_orginal'!$A$8:$C$36,3,FALSE)</f>
        <v>40.733333333333327</v>
      </c>
    </row>
    <row r="11" spans="1:11" x14ac:dyDescent="0.25">
      <c r="A11" s="138" t="s">
        <v>249</v>
      </c>
      <c r="B11" s="191">
        <f>VLOOKUP(A11,'[2]31.12 2013-2017'!$A$35:$U$63,3,FALSE)</f>
        <v>137.88509999999999</v>
      </c>
      <c r="C11" s="195">
        <v>145.43712499999995</v>
      </c>
      <c r="D11" s="191">
        <f>VLOOKUP(A11,'[2]31.12 2013-2017'!$A$35:$U$63,7,FALSE)</f>
        <v>152.5</v>
      </c>
      <c r="E11" s="195">
        <v>144.27500000000001</v>
      </c>
      <c r="F11" s="191">
        <f>VLOOKUP(A11,'[2]31.12 2013-2017'!$A$35:$U$63,11,FALSE)</f>
        <v>158.80000000000001</v>
      </c>
      <c r="G11" s="195">
        <v>158.47499999999999</v>
      </c>
      <c r="H11" s="191">
        <f>VLOOKUP(A11,'[2]31.12 2013-2017'!$A$35:$U$63,15,FALSE)</f>
        <v>163</v>
      </c>
      <c r="I11" s="193">
        <v>160.04166666666666</v>
      </c>
      <c r="J11" s="191">
        <f>VLOOKUP(A11,'[2]31.12 2013-2017'!$A$35:$U$63,19,FALSE)</f>
        <v>165.8</v>
      </c>
      <c r="K11" s="194">
        <f>VLOOKUP(A11,'[2]2017_orginal'!$A$8:$C$36,3,FALSE)</f>
        <v>165.16666666666666</v>
      </c>
    </row>
    <row r="12" spans="1:11" x14ac:dyDescent="0.25">
      <c r="A12" s="138" t="s">
        <v>243</v>
      </c>
      <c r="B12" s="191">
        <f>VLOOKUP(A12,'[2]31.12 2013-2017'!$A$35:$U$63,3,FALSE)</f>
        <v>69.900000000000006</v>
      </c>
      <c r="C12" s="195">
        <v>65.38333333333334</v>
      </c>
      <c r="D12" s="191">
        <f>VLOOKUP(A12,'[2]31.12 2013-2017'!$A$35:$U$63,7,FALSE)</f>
        <v>66.2</v>
      </c>
      <c r="E12" s="195">
        <v>67.508333333333326</v>
      </c>
      <c r="F12" s="191">
        <f>VLOOKUP(A12,'[2]31.12 2013-2017'!$A$35:$U$63,11,FALSE)</f>
        <v>74.8</v>
      </c>
      <c r="G12" s="195">
        <v>71.316666666666663</v>
      </c>
      <c r="H12" s="191">
        <f>VLOOKUP(A12,'[2]31.12 2013-2017'!$A$35:$U$63,15,FALSE)</f>
        <v>74.8</v>
      </c>
      <c r="I12" s="193">
        <v>72.233333333333334</v>
      </c>
      <c r="J12" s="191">
        <f>VLOOKUP(A12,'[2]31.12 2013-2017'!$A$35:$U$63,19,FALSE)</f>
        <v>78.099999999999994</v>
      </c>
      <c r="K12" s="194">
        <f>VLOOKUP(A12,'[2]2017_orginal'!$A$8:$C$36,3,FALSE)</f>
        <v>77.850000000000009</v>
      </c>
    </row>
    <row r="13" spans="1:11" x14ac:dyDescent="0.25">
      <c r="A13" s="138" t="s">
        <v>244</v>
      </c>
      <c r="B13" s="191">
        <f>VLOOKUP(A13,'[2]31.12 2013-2017'!$A$35:$U$63,3,FALSE)</f>
        <v>90.7</v>
      </c>
      <c r="C13" s="195">
        <v>88.808333333333337</v>
      </c>
      <c r="D13" s="191">
        <f>VLOOKUP(A13,'[2]31.12 2013-2017'!$A$35:$U$63,7,FALSE)</f>
        <v>97.424000000000007</v>
      </c>
      <c r="E13" s="195">
        <v>91.634999999999991</v>
      </c>
      <c r="F13" s="191">
        <f>VLOOKUP(A13,'[2]31.12 2013-2017'!$A$35:$U$63,11,FALSE)</f>
        <v>99</v>
      </c>
      <c r="G13" s="195">
        <v>98.334999999999994</v>
      </c>
      <c r="H13" s="191">
        <f>VLOOKUP(A13,'[2]31.12 2013-2017'!$A$35:$U$63,15,FALSE)</f>
        <v>102.5</v>
      </c>
      <c r="I13" s="193">
        <v>102.3</v>
      </c>
      <c r="J13" s="191">
        <f>VLOOKUP(A13,'[2]31.12 2013-2017'!$A$35:$U$63,19,FALSE)</f>
        <v>100.5</v>
      </c>
      <c r="K13" s="194">
        <f>VLOOKUP(A13,'[2]2017_orginal'!$A$8:$C$36,3,FALSE)</f>
        <v>100.42583333333334</v>
      </c>
    </row>
    <row r="14" spans="1:11" x14ac:dyDescent="0.25">
      <c r="A14" s="138" t="s">
        <v>259</v>
      </c>
      <c r="B14" s="191">
        <f>VLOOKUP(A14,'[2]31.12 2013-2017'!$A$35:$U$63,3,FALSE)</f>
        <v>16.600000000000001</v>
      </c>
      <c r="C14" s="192">
        <v>16.891666666666666</v>
      </c>
      <c r="D14" s="191">
        <f>VLOOKUP(A14,'[2]31.12 2013-2017'!$A$35:$U$63,7,FALSE)</f>
        <v>18.8</v>
      </c>
      <c r="E14" s="192">
        <v>18.166666666666668</v>
      </c>
      <c r="F14" s="191">
        <f>VLOOKUP(A14,'[2]31.12 2013-2017'!$A$35:$U$63,11,FALSE)</f>
        <v>19.8</v>
      </c>
      <c r="G14" s="193">
        <v>17.883333333333336</v>
      </c>
      <c r="H14" s="191">
        <f>VLOOKUP(A14,'[2]31.12 2013-2017'!$A$35:$U$63,15,FALSE)</f>
        <v>18.899999999999999</v>
      </c>
      <c r="I14" s="193">
        <v>19.725000000000005</v>
      </c>
      <c r="J14" s="191">
        <f>VLOOKUP(A14,'[2]31.12 2013-2017'!$A$35:$U$63,19,FALSE)</f>
        <v>24</v>
      </c>
      <c r="K14" s="194">
        <f>VLOOKUP(A14,'[2]2017_orginal'!$A$8:$C$36,3,FALSE)</f>
        <v>21.966666666666669</v>
      </c>
    </row>
    <row r="15" spans="1:11" x14ac:dyDescent="0.25">
      <c r="A15" s="138" t="s">
        <v>24</v>
      </c>
      <c r="B15" s="191">
        <f>VLOOKUP(A15,'[2]31.12 2013-2017'!$A$35:$U$63,3,FALSE)</f>
        <v>45.3</v>
      </c>
      <c r="C15" s="195">
        <v>44.6</v>
      </c>
      <c r="D15" s="191">
        <f>VLOOKUP(A15,'[2]31.12 2013-2017'!$A$35:$U$63,7,FALSE)</f>
        <v>47.2</v>
      </c>
      <c r="E15" s="195">
        <v>48</v>
      </c>
      <c r="F15" s="191">
        <f>VLOOKUP(A15,'[2]31.12 2013-2017'!$A$35:$U$63,11,FALSE)</f>
        <v>51.9</v>
      </c>
      <c r="G15" s="195">
        <v>52.608333333333327</v>
      </c>
      <c r="H15" s="191">
        <f>VLOOKUP(A15,'[2]31.12 2013-2017'!$A$35:$U$63,15,FALSE)</f>
        <v>53</v>
      </c>
      <c r="I15" s="193">
        <v>54.958333333333336</v>
      </c>
      <c r="J15" s="191">
        <f>VLOOKUP(A15,'[2]31.12 2013-2017'!$A$35:$U$63,19,FALSE)</f>
        <v>53</v>
      </c>
      <c r="K15" s="194">
        <f>VLOOKUP(A15,'[2]2017_orginal'!$A$8:$C$36,3,FALSE)</f>
        <v>52.475000000000001</v>
      </c>
    </row>
    <row r="16" spans="1:11" x14ac:dyDescent="0.25">
      <c r="A16" s="138" t="s">
        <v>260</v>
      </c>
      <c r="B16" s="191">
        <f>VLOOKUP(A16,'[2]31.12 2013-2017'!$A$35:$U$63,3,FALSE)</f>
        <v>58</v>
      </c>
      <c r="C16" s="195">
        <v>59.300000000000004</v>
      </c>
      <c r="D16" s="191">
        <f>VLOOKUP(A16,'[2]31.12 2013-2017'!$A$35:$U$63,7,FALSE)</f>
        <v>66</v>
      </c>
      <c r="E16" s="195">
        <v>62.474999999999994</v>
      </c>
      <c r="F16" s="191">
        <f>VLOOKUP(A16,'[2]31.12 2013-2017'!$A$35:$U$63,11,FALSE)</f>
        <v>68.699999999999989</v>
      </c>
      <c r="G16" s="195">
        <v>66.875</v>
      </c>
      <c r="H16" s="191">
        <f>VLOOKUP(A16,'[2]31.12 2013-2017'!$A$35:$U$63,15,FALSE)</f>
        <v>76.7</v>
      </c>
      <c r="I16" s="193">
        <v>71.809166666666684</v>
      </c>
      <c r="J16" s="191">
        <f>VLOOKUP(A16,'[2]31.12 2013-2017'!$A$35:$U$63,19,FALSE)</f>
        <v>78.7</v>
      </c>
      <c r="K16" s="194">
        <f>VLOOKUP(A16,'[2]2017_orginal'!$A$8:$C$36,3,FALSE)</f>
        <v>77.950000000000017</v>
      </c>
    </row>
    <row r="17" spans="1:11" x14ac:dyDescent="0.25">
      <c r="A17" s="138" t="s">
        <v>26</v>
      </c>
      <c r="B17" s="191">
        <f>VLOOKUP(A17,'[2]31.12 2013-2017'!$A$35:$U$63,3,FALSE)</f>
        <v>87.2</v>
      </c>
      <c r="C17" s="195">
        <v>85.25</v>
      </c>
      <c r="D17" s="191">
        <f>VLOOKUP(A17,'[2]31.12 2013-2017'!$A$35:$U$63,7,FALSE)</f>
        <v>92.55</v>
      </c>
      <c r="E17" s="195">
        <v>87.866666666666674</v>
      </c>
      <c r="F17" s="191">
        <f>VLOOKUP(A17,'[2]31.12 2013-2017'!$A$35:$U$63,11,FALSE)</f>
        <v>101.6</v>
      </c>
      <c r="G17" s="195">
        <v>98.129166666666677</v>
      </c>
      <c r="H17" s="191">
        <f>VLOOKUP(A17,'[2]31.12 2013-2017'!$A$35:$U$63,15,FALSE)</f>
        <v>109.3</v>
      </c>
      <c r="I17" s="193">
        <v>108.86666666666666</v>
      </c>
      <c r="J17" s="191">
        <f>VLOOKUP(A17,'[2]31.12 2013-2017'!$A$35:$U$63,19,FALSE)</f>
        <v>113.6</v>
      </c>
      <c r="K17" s="194">
        <f>VLOOKUP(A17,'[2]2017_orginal'!$A$8:$C$36,3,FALSE)</f>
        <v>108.70833333333331</v>
      </c>
    </row>
    <row r="18" spans="1:11" x14ac:dyDescent="0.25">
      <c r="A18" s="142" t="s">
        <v>148</v>
      </c>
      <c r="B18" s="196">
        <f t="shared" ref="B18:I18" si="0">SUM(B6:B17)</f>
        <v>651.07010000000002</v>
      </c>
      <c r="C18" s="196">
        <f t="shared" si="0"/>
        <v>648.64765833333331</v>
      </c>
      <c r="D18" s="196">
        <f t="shared" si="0"/>
        <v>690.07399999999996</v>
      </c>
      <c r="E18" s="196">
        <f t="shared" si="0"/>
        <v>666.35166666666669</v>
      </c>
      <c r="F18" s="196">
        <f t="shared" si="0"/>
        <v>733.69999999999993</v>
      </c>
      <c r="G18" s="196">
        <f t="shared" si="0"/>
        <v>718.51416666666671</v>
      </c>
      <c r="H18" s="196">
        <f t="shared" si="0"/>
        <v>761.4</v>
      </c>
      <c r="I18" s="196">
        <f t="shared" si="0"/>
        <v>754.45083333333332</v>
      </c>
      <c r="J18" s="196">
        <f>SUM(J6:J17)</f>
        <v>775.10000000000014</v>
      </c>
      <c r="K18" s="196">
        <f>SUM(K6:K17)</f>
        <v>766.20916666666676</v>
      </c>
    </row>
    <row r="19" spans="1:11" x14ac:dyDescent="0.25">
      <c r="A19" s="146" t="s">
        <v>149</v>
      </c>
      <c r="B19" s="191">
        <f>VLOOKUP(A19,'[2]31.12 2013-2017'!$A$35:$U$63,3,FALSE)</f>
        <v>16.8</v>
      </c>
      <c r="C19" s="192">
        <v>14.083333333333336</v>
      </c>
      <c r="D19" s="191">
        <f>VLOOKUP(A19,'[2]31.12 2013-2017'!$A$35:$U$63,7,FALSE)</f>
        <v>16.75</v>
      </c>
      <c r="E19" s="192">
        <v>17.1875</v>
      </c>
      <c r="F19" s="191">
        <f>VLOOKUP(A19,'[2]31.12 2013-2017'!$A$35:$U$63,11,FALSE)</f>
        <v>18</v>
      </c>
      <c r="G19" s="193">
        <v>16.833333333333332</v>
      </c>
      <c r="H19" s="191">
        <f>VLOOKUP(A19,'[2]31.12 2013-2017'!$A$35:$U$63,15,FALSE)</f>
        <v>16.8</v>
      </c>
      <c r="I19" s="193">
        <v>17.975000000000005</v>
      </c>
      <c r="J19" s="191">
        <f>VLOOKUP(A19,'[2]31.12 2013-2017'!$A$35:$U$63,19,FALSE)</f>
        <v>19.5</v>
      </c>
      <c r="K19" s="194">
        <f>VLOOKUP(A19,'[2]2017_orginal'!$A$8:$C$36,3,FALSE)</f>
        <v>18.833333333333332</v>
      </c>
    </row>
    <row r="20" spans="1:11" x14ac:dyDescent="0.25">
      <c r="A20" s="146" t="s">
        <v>131</v>
      </c>
      <c r="B20" s="191">
        <f>VLOOKUP(A20,'[2]31.12 2013-2017'!$A$35:$U$63,3,FALSE)</f>
        <v>33.85</v>
      </c>
      <c r="C20" s="192">
        <v>33.316666666666677</v>
      </c>
      <c r="D20" s="191">
        <f>VLOOKUP(A20,'[2]31.12 2013-2017'!$A$35:$U$63,7,FALSE)</f>
        <v>35.1</v>
      </c>
      <c r="E20" s="192">
        <v>34.033333333333339</v>
      </c>
      <c r="F20" s="191">
        <f>VLOOKUP(A20,'[2]31.12 2013-2017'!$A$35:$U$63,11,FALSE)</f>
        <v>33.299999999999997</v>
      </c>
      <c r="G20" s="192">
        <v>33.85</v>
      </c>
      <c r="H20" s="191">
        <f>VLOOKUP(A20,'[2]31.12 2013-2017'!$A$35:$U$63,15,FALSE)</f>
        <v>31.6</v>
      </c>
      <c r="I20" s="193">
        <v>31.983333333333345</v>
      </c>
      <c r="J20" s="191">
        <f>VLOOKUP(A20,'[2]31.12 2013-2017'!$A$35:$U$63,19,FALSE)</f>
        <v>34</v>
      </c>
      <c r="K20" s="194">
        <f>VLOOKUP(A20,'[2]2017_orginal'!$A$8:$C$36,3,FALSE)</f>
        <v>31.983333333333331</v>
      </c>
    </row>
    <row r="21" spans="1:11" x14ac:dyDescent="0.25">
      <c r="A21" s="146" t="s">
        <v>37</v>
      </c>
      <c r="B21" s="191">
        <f>VLOOKUP(A21,'[2]31.12 2013-2017'!$A$35:$U$63,3,FALSE)</f>
        <v>1</v>
      </c>
      <c r="C21" s="192">
        <v>1</v>
      </c>
      <c r="D21" s="191">
        <f>VLOOKUP(A21,'[2]31.12 2013-2017'!$A$35:$U$63,7,FALSE)</f>
        <v>2</v>
      </c>
      <c r="E21" s="192">
        <v>1.4166666666666667</v>
      </c>
      <c r="F21" s="191">
        <f>VLOOKUP(A21,'[2]31.12 2013-2017'!$A$35:$U$63,11,FALSE)</f>
        <v>2</v>
      </c>
      <c r="G21" s="193">
        <v>2</v>
      </c>
      <c r="H21" s="191">
        <f>VLOOKUP(A21,'[2]31.12 2013-2017'!$A$35:$U$63,15,FALSE)</f>
        <v>3</v>
      </c>
      <c r="I21" s="193">
        <v>3</v>
      </c>
      <c r="J21" s="191">
        <f>VLOOKUP(A21,'[2]31.12 2013-2017'!$A$35:$U$63,19,FALSE)</f>
        <v>2</v>
      </c>
      <c r="K21" s="194">
        <f>VLOOKUP(A21,'[2]2017_orginal'!$A$8:$C$36,3,FALSE)</f>
        <v>2.75</v>
      </c>
    </row>
    <row r="22" spans="1:11" x14ac:dyDescent="0.25">
      <c r="A22" s="146" t="s">
        <v>36</v>
      </c>
      <c r="B22" s="191">
        <f>VLOOKUP(A22,'[2]31.12 2013-2017'!$A$35:$U$63,3,FALSE)</f>
        <v>6</v>
      </c>
      <c r="C22" s="192">
        <v>7.166666666666667</v>
      </c>
      <c r="D22" s="191">
        <f>VLOOKUP(A22,'[2]31.12 2013-2017'!$A$35:$U$63,7,FALSE)</f>
        <v>10</v>
      </c>
      <c r="E22" s="192">
        <v>9.9166666666666661</v>
      </c>
      <c r="F22" s="191">
        <f>VLOOKUP(A22,'[2]31.12 2013-2017'!$A$35:$U$63,11,FALSE)</f>
        <v>15</v>
      </c>
      <c r="G22" s="193">
        <v>13.416666666666666</v>
      </c>
      <c r="H22" s="191">
        <f>VLOOKUP(A22,'[2]31.12 2013-2017'!$A$35:$U$63,15,FALSE)</f>
        <v>14</v>
      </c>
      <c r="I22" s="193">
        <v>15.666666666666666</v>
      </c>
      <c r="J22" s="191">
        <f>VLOOKUP(A22,'[2]31.12 2013-2017'!$A$35:$U$63,19,FALSE)</f>
        <v>12</v>
      </c>
      <c r="K22" s="194">
        <f>VLOOKUP(A22,'[2]2017_orginal'!$A$8:$C$36,3,FALSE)</f>
        <v>14.083333333333334</v>
      </c>
    </row>
    <row r="23" spans="1:11" x14ac:dyDescent="0.25">
      <c r="A23" s="147" t="s">
        <v>150</v>
      </c>
      <c r="B23" s="197">
        <f t="shared" ref="B23:K23" si="1">SUM(B19:B22)</f>
        <v>57.650000000000006</v>
      </c>
      <c r="C23" s="197">
        <f t="shared" si="1"/>
        <v>55.566666666666677</v>
      </c>
      <c r="D23" s="197">
        <f t="shared" si="1"/>
        <v>63.85</v>
      </c>
      <c r="E23" s="197">
        <f t="shared" si="1"/>
        <v>62.554166666666667</v>
      </c>
      <c r="F23" s="197">
        <f t="shared" si="1"/>
        <v>68.3</v>
      </c>
      <c r="G23" s="197">
        <f t="shared" si="1"/>
        <v>66.100000000000009</v>
      </c>
      <c r="H23" s="197">
        <f t="shared" si="1"/>
        <v>65.400000000000006</v>
      </c>
      <c r="I23" s="197">
        <f t="shared" si="1"/>
        <v>68.625000000000014</v>
      </c>
      <c r="J23" s="197">
        <f t="shared" si="1"/>
        <v>67.5</v>
      </c>
      <c r="K23" s="197">
        <f t="shared" si="1"/>
        <v>67.649999999999991</v>
      </c>
    </row>
    <row r="24" spans="1:11" x14ac:dyDescent="0.25">
      <c r="A24" s="146" t="s">
        <v>29</v>
      </c>
      <c r="B24" s="191"/>
      <c r="C24" s="198"/>
      <c r="D24" s="191"/>
      <c r="E24" s="198"/>
      <c r="F24" s="191"/>
      <c r="G24" s="198"/>
      <c r="H24" s="191"/>
      <c r="I24" s="198"/>
      <c r="J24" s="191"/>
      <c r="K24" s="199"/>
    </row>
    <row r="25" spans="1:11" x14ac:dyDescent="0.25">
      <c r="A25" s="146" t="s">
        <v>31</v>
      </c>
      <c r="B25" s="191"/>
      <c r="C25" s="198"/>
      <c r="D25" s="191"/>
      <c r="E25" s="198"/>
      <c r="F25" s="191"/>
      <c r="G25" s="198"/>
      <c r="H25" s="191"/>
      <c r="I25" s="198"/>
      <c r="J25" s="191"/>
      <c r="K25" s="199"/>
    </row>
    <row r="26" spans="1:11" x14ac:dyDescent="0.25">
      <c r="A26" s="146" t="s">
        <v>151</v>
      </c>
      <c r="B26" s="191"/>
      <c r="C26" s="198"/>
      <c r="D26" s="191"/>
      <c r="E26" s="198"/>
      <c r="F26" s="191"/>
      <c r="G26" s="198"/>
      <c r="H26" s="191"/>
      <c r="I26" s="198"/>
      <c r="J26" s="191"/>
      <c r="K26" s="199"/>
    </row>
    <row r="27" spans="1:11" ht="77.25" x14ac:dyDescent="0.25">
      <c r="A27" s="148" t="s">
        <v>153</v>
      </c>
      <c r="B27" s="191"/>
      <c r="C27" s="198"/>
      <c r="D27" s="191"/>
      <c r="E27" s="198"/>
      <c r="F27" s="191"/>
      <c r="G27" s="198"/>
      <c r="H27" s="191"/>
      <c r="I27" s="198"/>
      <c r="J27" s="191"/>
      <c r="K27" s="199"/>
    </row>
    <row r="28" spans="1:11" ht="64.5" x14ac:dyDescent="0.25">
      <c r="A28" s="148" t="s">
        <v>154</v>
      </c>
      <c r="B28" s="191"/>
      <c r="C28" s="198"/>
      <c r="D28" s="191"/>
      <c r="E28" s="198"/>
      <c r="F28" s="191"/>
      <c r="G28" s="198"/>
      <c r="H28" s="191"/>
      <c r="I28" s="198"/>
      <c r="J28" s="191"/>
      <c r="K28" s="199"/>
    </row>
    <row r="29" spans="1:11" ht="51.75" x14ac:dyDescent="0.25">
      <c r="A29" s="149" t="s">
        <v>155</v>
      </c>
      <c r="B29" s="191"/>
      <c r="C29" s="198"/>
      <c r="D29" s="191"/>
      <c r="E29" s="198"/>
      <c r="F29" s="191">
        <f>VLOOKUP(A29,'[2]31.12 2013-2017'!$A$35:$U$63,11,FALSE)</f>
        <v>2</v>
      </c>
      <c r="G29" s="193">
        <v>1.1666666666666667</v>
      </c>
      <c r="H29" s="191">
        <f>VLOOKUP(A29,'[2]31.12 2013-2017'!$A$35:$U$63,15,FALSE)</f>
        <v>2</v>
      </c>
      <c r="I29" s="193">
        <v>2</v>
      </c>
      <c r="J29" s="191">
        <f>VLOOKUP(A29,'[2]31.12 2013-2017'!$A$35:$U$63,19,FALSE)</f>
        <v>2</v>
      </c>
      <c r="K29" s="194">
        <f>VLOOKUP(A29,'[2]2017_orginal'!$A$8:$C$36,3,FALSE)</f>
        <v>2</v>
      </c>
    </row>
    <row r="30" spans="1:11" x14ac:dyDescent="0.25">
      <c r="A30" s="146" t="s">
        <v>33</v>
      </c>
      <c r="B30" s="191">
        <f>VLOOKUP(A30,'[2]31.12 2013-2017'!$A$35:$U$63,3,FALSE)</f>
        <v>14</v>
      </c>
      <c r="C30" s="192">
        <v>14.083333333333334</v>
      </c>
      <c r="D30" s="191">
        <f>VLOOKUP(A30,'[2]31.12 2013-2017'!$A$35:$U$63,7,FALSE)</f>
        <v>11</v>
      </c>
      <c r="E30" s="200">
        <v>11.75</v>
      </c>
      <c r="F30" s="191">
        <f>VLOOKUP(A30,'[2]31.12 2013-2017'!$A$35:$U$63,11,FALSE)</f>
        <v>12</v>
      </c>
      <c r="G30" s="193">
        <v>11.916666666666666</v>
      </c>
      <c r="H30" s="191">
        <f>VLOOKUP(A30,'[2]31.12 2013-2017'!$A$35:$U$63,15,FALSE)</f>
        <v>11</v>
      </c>
      <c r="I30" s="193">
        <v>11.916666666666666</v>
      </c>
      <c r="J30" s="191">
        <f>VLOOKUP(A30,'[2]31.12 2013-2017'!$A$35:$U$63,19,FALSE)</f>
        <v>12</v>
      </c>
      <c r="K30" s="194">
        <f>VLOOKUP(A30,'[2]2017_orginal'!$A$8:$C$36,3,FALSE)</f>
        <v>10.833333333333334</v>
      </c>
    </row>
    <row r="31" spans="1:11" x14ac:dyDescent="0.25">
      <c r="A31" s="146" t="s">
        <v>32</v>
      </c>
      <c r="B31" s="191">
        <f>VLOOKUP(A31,'[2]31.12 2013-2017'!$A$35:$U$63,3,FALSE)</f>
        <v>4</v>
      </c>
      <c r="C31" s="192">
        <v>4.416666666666667</v>
      </c>
      <c r="D31" s="191">
        <f>VLOOKUP(A31,'[2]31.12 2013-2017'!$A$35:$U$63,7,FALSE)</f>
        <v>4</v>
      </c>
      <c r="E31" s="192">
        <v>4</v>
      </c>
      <c r="F31" s="191">
        <f>VLOOKUP(A31,'[2]31.12 2013-2017'!$A$35:$U$63,11,FALSE)</f>
        <v>3</v>
      </c>
      <c r="G31" s="193">
        <v>3</v>
      </c>
      <c r="H31" s="191">
        <f>VLOOKUP(A31,'[2]31.12 2013-2017'!$A$35:$U$63,15,FALSE)</f>
        <v>3</v>
      </c>
      <c r="I31" s="193">
        <v>3</v>
      </c>
      <c r="J31" s="191">
        <f>VLOOKUP(A31,'[2]31.12 2013-2017'!$A$35:$U$63,19,FALSE)</f>
        <v>3</v>
      </c>
      <c r="K31" s="194">
        <f>VLOOKUP(A31,'[2]2017_orginal'!$A$8:$C$36,3,FALSE)</f>
        <v>3.25</v>
      </c>
    </row>
    <row r="32" spans="1:11" x14ac:dyDescent="0.25">
      <c r="A32" s="147" t="s">
        <v>156</v>
      </c>
      <c r="B32" s="201">
        <f>SUM(B24:B31)</f>
        <v>18</v>
      </c>
      <c r="C32" s="201">
        <f t="shared" ref="C32:K32" si="2">SUM(C24:C31)</f>
        <v>18.5</v>
      </c>
      <c r="D32" s="201">
        <f t="shared" si="2"/>
        <v>15</v>
      </c>
      <c r="E32" s="201">
        <f t="shared" si="2"/>
        <v>15.75</v>
      </c>
      <c r="F32" s="201">
        <f t="shared" si="2"/>
        <v>17</v>
      </c>
      <c r="G32" s="201">
        <f t="shared" si="2"/>
        <v>16.083333333333332</v>
      </c>
      <c r="H32" s="201">
        <f t="shared" si="2"/>
        <v>16</v>
      </c>
      <c r="I32" s="201">
        <f t="shared" si="2"/>
        <v>16.916666666666664</v>
      </c>
      <c r="J32" s="201">
        <f t="shared" si="2"/>
        <v>17</v>
      </c>
      <c r="K32" s="202">
        <f t="shared" si="2"/>
        <v>16.083333333333336</v>
      </c>
    </row>
    <row r="33" spans="1:11" x14ac:dyDescent="0.25">
      <c r="A33" s="147" t="s">
        <v>157</v>
      </c>
      <c r="B33" s="201">
        <f t="shared" ref="B33:K33" si="3">B18+B23+B32</f>
        <v>726.7201</v>
      </c>
      <c r="C33" s="201">
        <f t="shared" si="3"/>
        <v>722.71432500000003</v>
      </c>
      <c r="D33" s="201">
        <f t="shared" si="3"/>
        <v>768.92399999999998</v>
      </c>
      <c r="E33" s="201">
        <f t="shared" si="3"/>
        <v>744.65583333333336</v>
      </c>
      <c r="F33" s="201">
        <f t="shared" si="3"/>
        <v>818.99999999999989</v>
      </c>
      <c r="G33" s="201">
        <f t="shared" si="3"/>
        <v>800.6975000000001</v>
      </c>
      <c r="H33" s="201">
        <f t="shared" si="3"/>
        <v>842.8</v>
      </c>
      <c r="I33" s="201">
        <f t="shared" si="3"/>
        <v>839.99249999999995</v>
      </c>
      <c r="J33" s="201">
        <f t="shared" si="3"/>
        <v>859.60000000000014</v>
      </c>
      <c r="K33" s="202">
        <f t="shared" si="3"/>
        <v>849.94250000000011</v>
      </c>
    </row>
  </sheetData>
  <mergeCells count="6">
    <mergeCell ref="A1:K1"/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"/>
    </sheetView>
  </sheetViews>
  <sheetFormatPr baseColWidth="10" defaultRowHeight="15" x14ac:dyDescent="0.25"/>
  <cols>
    <col min="1" max="1" width="17.5703125" customWidth="1"/>
  </cols>
  <sheetData>
    <row r="1" spans="1:11" s="432" customFormat="1" x14ac:dyDescent="0.25">
      <c r="A1" s="391" t="s">
        <v>261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4" spans="1:11" x14ac:dyDescent="0.25">
      <c r="A4" s="190" t="s">
        <v>142</v>
      </c>
      <c r="B4" s="392">
        <v>2013</v>
      </c>
      <c r="C4" s="393"/>
      <c r="D4" s="392">
        <v>2014</v>
      </c>
      <c r="E4" s="393"/>
      <c r="F4" s="392">
        <v>2015</v>
      </c>
      <c r="G4" s="393"/>
      <c r="H4" s="392">
        <v>2016</v>
      </c>
      <c r="I4" s="393"/>
      <c r="J4" s="392">
        <v>2017</v>
      </c>
      <c r="K4" s="393"/>
    </row>
    <row r="5" spans="1:11" x14ac:dyDescent="0.25">
      <c r="A5" s="134"/>
      <c r="B5" s="151" t="s">
        <v>147</v>
      </c>
      <c r="C5" s="152" t="s">
        <v>27</v>
      </c>
      <c r="D5" s="151" t="s">
        <v>147</v>
      </c>
      <c r="E5" s="152" t="s">
        <v>27</v>
      </c>
      <c r="F5" s="151" t="s">
        <v>147</v>
      </c>
      <c r="G5" s="152" t="s">
        <v>27</v>
      </c>
      <c r="H5" s="151" t="s">
        <v>147</v>
      </c>
      <c r="I5" s="152" t="s">
        <v>27</v>
      </c>
      <c r="J5" s="151" t="s">
        <v>147</v>
      </c>
      <c r="K5" s="152" t="s">
        <v>27</v>
      </c>
    </row>
    <row r="6" spans="1:11" x14ac:dyDescent="0.25">
      <c r="A6" s="138" t="s">
        <v>15</v>
      </c>
      <c r="B6" s="191">
        <f>VLOOKUP(A6,'[2]31.12 2013-2017'!$A$35:$U$63,4,FALSE)</f>
        <v>154.62100000000001</v>
      </c>
      <c r="C6" s="192">
        <v>154.36407500000001</v>
      </c>
      <c r="D6" s="191">
        <f>VLOOKUP(A6,'[2]31.12 2013-2017'!$A$35:$U$63,8,FALSE)</f>
        <v>159.67099999999999</v>
      </c>
      <c r="E6" s="192">
        <v>154.98600000000002</v>
      </c>
      <c r="F6" s="191">
        <f>VLOOKUP(A6,'[2]31.12 2013-2017'!$A$35:$U$63,12,FALSE)</f>
        <v>151.55429999999998</v>
      </c>
      <c r="G6" s="192">
        <v>155.70753333333332</v>
      </c>
      <c r="H6" s="191">
        <f>VLOOKUP(A6,'[2]31.12 2013-2017'!$A$35:$U$63,16,FALSE)</f>
        <v>156.45114999999998</v>
      </c>
      <c r="I6" s="193">
        <v>155.55076249999999</v>
      </c>
      <c r="J6" s="191">
        <f>VLOOKUP(A6,'[2]31.12 2013-2017'!$A$35:$U$63,20,FALSE)</f>
        <v>160.32799999999997</v>
      </c>
      <c r="K6" s="203">
        <f>VLOOKUP(A6,'[2]2017_redigert'!$A$8:$D$36,4,FALSE)</f>
        <v>158.34521666666663</v>
      </c>
    </row>
    <row r="7" spans="1:11" x14ac:dyDescent="0.25">
      <c r="A7" s="138" t="s">
        <v>16</v>
      </c>
      <c r="B7" s="191">
        <f>VLOOKUP(A7,'[2]31.12 2013-2017'!$A$35:$U$63,4,FALSE)</f>
        <v>108.1515</v>
      </c>
      <c r="C7" s="195">
        <v>107.26814166666668</v>
      </c>
      <c r="D7" s="191">
        <f>VLOOKUP(A7,'[2]31.12 2013-2017'!$A$35:$U$63,8,FALSE)</f>
        <v>118.8365</v>
      </c>
      <c r="E7" s="195">
        <v>113.76176666666666</v>
      </c>
      <c r="F7" s="191">
        <f>VLOOKUP(A7,'[2]31.12 2013-2017'!$A$35:$U$63,12,FALSE)</f>
        <v>124.23650000000001</v>
      </c>
      <c r="G7" s="195">
        <v>122.84538333333332</v>
      </c>
      <c r="H7" s="191">
        <f>VLOOKUP(A7,'[2]31.12 2013-2017'!$A$35:$U$63,16,FALSE)</f>
        <v>123.22989999999999</v>
      </c>
      <c r="I7" s="193">
        <v>125.80985</v>
      </c>
      <c r="J7" s="191">
        <f>VLOOKUP(A7,'[2]31.12 2013-2017'!$A$35:$U$63,20,FALSE)</f>
        <v>124.93129999999998</v>
      </c>
      <c r="K7" s="203">
        <f>VLOOKUP(A7,'[2]2017_redigert'!$A$8:$D$36,4,FALSE)</f>
        <v>124.1725</v>
      </c>
    </row>
    <row r="8" spans="1:11" x14ac:dyDescent="0.25">
      <c r="A8" s="138" t="s">
        <v>17</v>
      </c>
      <c r="B8" s="191">
        <f>VLOOKUP(A8,'[2]31.12 2013-2017'!$A$35:$U$63,4,FALSE)</f>
        <v>238.0761</v>
      </c>
      <c r="C8" s="195">
        <v>233.42846666666665</v>
      </c>
      <c r="D8" s="191">
        <f>VLOOKUP(A8,'[2]31.12 2013-2017'!$A$35:$U$63,8,FALSE)</f>
        <v>235.67120000000003</v>
      </c>
      <c r="E8" s="195">
        <v>235.82953333333336</v>
      </c>
      <c r="F8" s="191">
        <f>VLOOKUP(A8,'[2]31.12 2013-2017'!$A$35:$U$63,12,FALSE)</f>
        <v>242.08450000000002</v>
      </c>
      <c r="G8" s="195">
        <v>240.59701666666675</v>
      </c>
      <c r="H8" s="191">
        <f>VLOOKUP(A8,'[2]31.12 2013-2017'!$A$35:$U$63,16,FALSE)</f>
        <v>232.29430000000002</v>
      </c>
      <c r="I8" s="193">
        <v>240.34480000000005</v>
      </c>
      <c r="J8" s="191">
        <f>VLOOKUP(A8,'[2]31.12 2013-2017'!$A$35:$U$63,20,FALSE)</f>
        <v>242.04100000000003</v>
      </c>
      <c r="K8" s="203">
        <f>VLOOKUP(A8,'[2]2017_redigert'!$A$8:$D$36,4,FALSE)</f>
        <v>237.0909916666667</v>
      </c>
    </row>
    <row r="9" spans="1:11" x14ac:dyDescent="0.25">
      <c r="A9" s="138" t="s">
        <v>257</v>
      </c>
      <c r="B9" s="191">
        <f>VLOOKUP(A9,'[2]31.12 2013-2017'!$A$35:$U$63,4,FALSE)</f>
        <v>145.06300000000002</v>
      </c>
      <c r="C9" s="195">
        <v>146.78052500000004</v>
      </c>
      <c r="D9" s="191">
        <f>VLOOKUP(A9,'[2]31.12 2013-2017'!$A$35:$U$63,8,FALSE)</f>
        <v>149.24299999999999</v>
      </c>
      <c r="E9" s="195">
        <v>149.66385083333336</v>
      </c>
      <c r="F9" s="191">
        <f>VLOOKUP(A9,'[2]31.12 2013-2017'!$A$35:$U$63,12,FALSE)</f>
        <v>149.1164</v>
      </c>
      <c r="G9" s="195">
        <v>153.13859166666668</v>
      </c>
      <c r="H9" s="191">
        <f>VLOOKUP(A9,'[2]31.12 2013-2017'!$A$35:$U$63,16,FALSE)</f>
        <v>144.4897</v>
      </c>
      <c r="I9" s="193">
        <v>150.10305000000002</v>
      </c>
      <c r="J9" s="191">
        <f>VLOOKUP(A9,'[2]31.12 2013-2017'!$A$35:$U$63,20,FALSE)</f>
        <v>132.57669999999999</v>
      </c>
      <c r="K9" s="203">
        <f>VLOOKUP(A9,'[2]2017_redigert'!$A$8:$D$36,4,FALSE)</f>
        <v>127.66836666666667</v>
      </c>
    </row>
    <row r="10" spans="1:11" x14ac:dyDescent="0.25">
      <c r="A10" s="138" t="s">
        <v>258</v>
      </c>
      <c r="B10" s="191">
        <f>VLOOKUP(A10,'[2]31.12 2013-2017'!$A$35:$U$63,4,FALSE)</f>
        <v>202.37500000000003</v>
      </c>
      <c r="C10" s="195">
        <v>196.45696666666669</v>
      </c>
      <c r="D10" s="191">
        <f>VLOOKUP(A10,'[2]31.12 2013-2017'!$A$35:$U$63,8,FALSE)</f>
        <v>199.57330000000002</v>
      </c>
      <c r="E10" s="195">
        <v>200.87082499999997</v>
      </c>
      <c r="F10" s="191">
        <f>VLOOKUP(A10,'[2]31.12 2013-2017'!$A$35:$U$63,12,FALSE)</f>
        <v>200.99999999999994</v>
      </c>
      <c r="G10" s="195">
        <v>198.8352666666666</v>
      </c>
      <c r="H10" s="191">
        <f>VLOOKUP(A10,'[2]31.12 2013-2017'!$A$35:$U$63,16,FALSE)</f>
        <v>193.25</v>
      </c>
      <c r="I10" s="193">
        <v>198.10000000000002</v>
      </c>
      <c r="J10" s="191">
        <f>VLOOKUP(A10,'[2]31.12 2013-2017'!$A$35:$U$63,20,FALSE)</f>
        <v>166.96999999999997</v>
      </c>
      <c r="K10" s="203">
        <f>VLOOKUP(A10,'[2]2017_redigert'!$A$8:$D$36,4,FALSE)</f>
        <v>174.38</v>
      </c>
    </row>
    <row r="11" spans="1:11" x14ac:dyDescent="0.25">
      <c r="A11" s="138" t="s">
        <v>249</v>
      </c>
      <c r="B11" s="191">
        <f>VLOOKUP(A11,'[2]31.12 2013-2017'!$A$35:$U$63,4,FALSE)</f>
        <v>820.78499999999894</v>
      </c>
      <c r="C11" s="195">
        <v>841.67835833333311</v>
      </c>
      <c r="D11" s="191">
        <f>VLOOKUP(A11,'[2]31.12 2013-2017'!$A$35:$U$63,8,FALSE)</f>
        <v>831.57770000000005</v>
      </c>
      <c r="E11" s="195">
        <v>827.16894999999988</v>
      </c>
      <c r="F11" s="191">
        <f>VLOOKUP(A11,'[2]31.12 2013-2017'!$A$35:$U$63,12,FALSE)</f>
        <v>836.25379999999905</v>
      </c>
      <c r="G11" s="195">
        <v>838.75811999999985</v>
      </c>
      <c r="H11" s="191">
        <f>VLOOKUP(A11,'[2]31.12 2013-2017'!$A$35:$U$63,16,FALSE)</f>
        <v>750.21421000000009</v>
      </c>
      <c r="I11" s="193">
        <v>813.44201583333336</v>
      </c>
      <c r="J11" s="191">
        <f>VLOOKUP(A11,'[2]31.12 2013-2017'!$A$35:$U$63,20,FALSE)</f>
        <v>830.88329999999996</v>
      </c>
      <c r="K11" s="203">
        <f>VLOOKUP(A11,'[2]2017_redigert'!$A$8:$D$36,4,FALSE)</f>
        <v>840.21804416666657</v>
      </c>
    </row>
    <row r="12" spans="1:11" x14ac:dyDescent="0.25">
      <c r="A12" s="138" t="s">
        <v>243</v>
      </c>
      <c r="B12" s="191">
        <f>VLOOKUP(A12,'[2]31.12 2013-2017'!$A$35:$U$63,4,FALSE)</f>
        <v>304.99120000000005</v>
      </c>
      <c r="C12" s="195">
        <v>300.6178583333334</v>
      </c>
      <c r="D12" s="191">
        <f>VLOOKUP(A12,'[2]31.12 2013-2017'!$A$35:$U$63,8,FALSE)</f>
        <v>308.99790000000002</v>
      </c>
      <c r="E12" s="195">
        <v>304.617075</v>
      </c>
      <c r="F12" s="191">
        <f>VLOOKUP(A12,'[2]31.12 2013-2017'!$A$35:$U$63,12,FALSE)</f>
        <v>313.68790000000007</v>
      </c>
      <c r="G12" s="195">
        <v>309.91716666666667</v>
      </c>
      <c r="H12" s="191">
        <f>VLOOKUP(A12,'[2]31.12 2013-2017'!$A$35:$U$63,16,FALSE)</f>
        <v>312.76750000000004</v>
      </c>
      <c r="I12" s="193">
        <v>316.3299416666668</v>
      </c>
      <c r="J12" s="191">
        <f>VLOOKUP(A12,'[2]31.12 2013-2017'!$A$35:$U$63,20,FALSE)</f>
        <v>299.33499999999998</v>
      </c>
      <c r="K12" s="203">
        <f>VLOOKUP(A12,'[2]2017_redigert'!$A$8:$D$36,4,FALSE)</f>
        <v>315.81868333333341</v>
      </c>
    </row>
    <row r="13" spans="1:11" x14ac:dyDescent="0.25">
      <c r="A13" s="138" t="s">
        <v>244</v>
      </c>
      <c r="B13" s="191">
        <f>VLOOKUP(A13,'[2]31.12 2013-2017'!$A$35:$U$63,4,FALSE)</f>
        <v>420.43959999999998</v>
      </c>
      <c r="C13" s="195">
        <v>422.07832500000001</v>
      </c>
      <c r="D13" s="191">
        <f>VLOOKUP(A13,'[2]31.12 2013-2017'!$A$35:$U$63,8,FALSE)</f>
        <v>425.26920000000001</v>
      </c>
      <c r="E13" s="195">
        <v>427.51353333333327</v>
      </c>
      <c r="F13" s="191">
        <f>VLOOKUP(A13,'[2]31.12 2013-2017'!$A$35:$U$63,12,FALSE)</f>
        <v>424.54250000000002</v>
      </c>
      <c r="G13" s="195">
        <v>424.96141666666665</v>
      </c>
      <c r="H13" s="191">
        <f>VLOOKUP(A13,'[2]31.12 2013-2017'!$A$35:$U$63,16,FALSE)</f>
        <v>407.51920000000001</v>
      </c>
      <c r="I13" s="193">
        <v>419.01169166666659</v>
      </c>
      <c r="J13" s="191">
        <f>VLOOKUP(A13,'[2]31.12 2013-2017'!$A$35:$U$63,20,FALSE)</f>
        <v>404.41949999999997</v>
      </c>
      <c r="K13" s="203">
        <f>VLOOKUP(A13,'[2]2017_redigert'!$A$8:$D$36,4,FALSE)</f>
        <v>411.50538333333333</v>
      </c>
    </row>
    <row r="14" spans="1:11" x14ac:dyDescent="0.25">
      <c r="A14" s="138" t="s">
        <v>259</v>
      </c>
      <c r="B14" s="191">
        <f>VLOOKUP(A14,'[2]31.12 2013-2017'!$A$35:$U$63,4,FALSE)</f>
        <v>97.73960000000001</v>
      </c>
      <c r="C14" s="192">
        <v>97.125183333333325</v>
      </c>
      <c r="D14" s="191">
        <f>VLOOKUP(A14,'[2]31.12 2013-2017'!$A$35:$U$63,8,FALSE)</f>
        <v>98.946300000000008</v>
      </c>
      <c r="E14" s="192">
        <v>94.548150000000021</v>
      </c>
      <c r="F14" s="191">
        <f>VLOOKUP(A14,'[2]31.12 2013-2017'!$A$35:$U$63,12,FALSE)</f>
        <v>97.046299999999988</v>
      </c>
      <c r="G14" s="192">
        <v>97.363424999999992</v>
      </c>
      <c r="H14" s="191">
        <f>VLOOKUP(A14,'[2]31.12 2013-2017'!$A$35:$U$63,16,FALSE)</f>
        <v>98.812999999999988</v>
      </c>
      <c r="I14" s="193">
        <v>99.269649999999999</v>
      </c>
      <c r="J14" s="191">
        <f>VLOOKUP(A14,'[2]31.12 2013-2017'!$A$35:$U$63,20,FALSE)</f>
        <v>131.02080000000001</v>
      </c>
      <c r="K14" s="203">
        <f>VLOOKUP(A14,'[2]2017_redigert'!$A$8:$D$36,4,FALSE)</f>
        <v>117.05452916666665</v>
      </c>
    </row>
    <row r="15" spans="1:11" x14ac:dyDescent="0.25">
      <c r="A15" s="138" t="s">
        <v>24</v>
      </c>
      <c r="B15" s="191">
        <f>VLOOKUP(A15,'[2]31.12 2013-2017'!$A$35:$U$63,4,FALSE)</f>
        <v>246.89825000000002</v>
      </c>
      <c r="C15" s="195">
        <v>249.66745</v>
      </c>
      <c r="D15" s="191">
        <f>VLOOKUP(A15,'[2]31.12 2013-2017'!$A$35:$U$63,8,FALSE)</f>
        <v>256.70653000000004</v>
      </c>
      <c r="E15" s="195">
        <v>254.54796333333331</v>
      </c>
      <c r="F15" s="191">
        <f>VLOOKUP(A15,'[2]31.12 2013-2017'!$A$35:$U$63,12,FALSE)</f>
        <v>249.95659999999978</v>
      </c>
      <c r="G15" s="195">
        <v>251.18546666666663</v>
      </c>
      <c r="H15" s="191">
        <f>VLOOKUP(A15,'[2]31.12 2013-2017'!$A$35:$U$63,16,FALSE)</f>
        <v>239.60660000000001</v>
      </c>
      <c r="I15" s="193">
        <v>244.02743333333333</v>
      </c>
      <c r="J15" s="191">
        <f>VLOOKUP(A15,'[2]31.12 2013-2017'!$A$35:$U$63,20,FALSE)</f>
        <v>244.62659999999997</v>
      </c>
      <c r="K15" s="203">
        <f>VLOOKUP(A15,'[2]2017_redigert'!$A$8:$D$36,4,FALSE)</f>
        <v>243.79714999999999</v>
      </c>
    </row>
    <row r="16" spans="1:11" x14ac:dyDescent="0.25">
      <c r="A16" s="138" t="s">
        <v>260</v>
      </c>
      <c r="B16" s="191">
        <f>VLOOKUP(A16,'[2]31.12 2013-2017'!$A$35:$U$63,4,FALSE)</f>
        <v>351.91711999999995</v>
      </c>
      <c r="C16" s="195">
        <v>351.08136999999994</v>
      </c>
      <c r="D16" s="191">
        <f>VLOOKUP(A16,'[2]31.12 2013-2017'!$A$35:$U$63,8,FALSE)</f>
        <v>363.64969999999994</v>
      </c>
      <c r="E16" s="195">
        <v>360.85461666666663</v>
      </c>
      <c r="F16" s="191">
        <f>VLOOKUP(A16,'[2]31.12 2013-2017'!$A$35:$U$63,12,FALSE)</f>
        <v>345.60449999999997</v>
      </c>
      <c r="G16" s="195">
        <v>356.80193333333335</v>
      </c>
      <c r="H16" s="191">
        <f>VLOOKUP(A16,'[2]31.12 2013-2017'!$A$35:$U$63,16,FALSE)</f>
        <v>352.02790000000005</v>
      </c>
      <c r="I16" s="193">
        <v>355.19452089666675</v>
      </c>
      <c r="J16" s="191">
        <f>VLOOKUP(A16,'[2]31.12 2013-2017'!$A$35:$U$63,20,FALSE)</f>
        <v>352.06270000000001</v>
      </c>
      <c r="K16" s="203">
        <f>VLOOKUP(A16,'[2]2017_redigert'!$A$8:$D$36,4,FALSE)</f>
        <v>360.65845000000007</v>
      </c>
    </row>
    <row r="17" spans="1:11" x14ac:dyDescent="0.25">
      <c r="A17" s="138" t="s">
        <v>26</v>
      </c>
      <c r="B17" s="191">
        <f>VLOOKUP(A17,'[2]31.12 2013-2017'!$A$35:$U$63,4,FALSE)</f>
        <v>505.69900000000007</v>
      </c>
      <c r="C17" s="195">
        <v>506.00200000000007</v>
      </c>
      <c r="D17" s="191">
        <f>VLOOKUP(A17,'[2]31.12 2013-2017'!$A$35:$U$63,8,FALSE)</f>
        <v>506.06500000000005</v>
      </c>
      <c r="E17" s="195">
        <v>504.68283333333329</v>
      </c>
      <c r="F17" s="191">
        <f>VLOOKUP(A17,'[2]31.12 2013-2017'!$A$35:$U$63,12,FALSE)</f>
        <v>519.34500000000025</v>
      </c>
      <c r="G17" s="195">
        <v>515.84383333333346</v>
      </c>
      <c r="H17" s="191">
        <f>VLOOKUP(A17,'[2]31.12 2013-2017'!$A$35:$U$63,16,FALSE)</f>
        <v>498.33398</v>
      </c>
      <c r="I17" s="193">
        <v>511.14051666666683</v>
      </c>
      <c r="J17" s="191">
        <f>VLOOKUP(A17,'[2]31.12 2013-2017'!$A$35:$U$63,20,FALSE)</f>
        <v>537.38969999999995</v>
      </c>
      <c r="K17" s="203">
        <f>VLOOKUP(A17,'[2]2017_redigert'!$A$8:$D$36,4,FALSE)</f>
        <v>521.69233249999991</v>
      </c>
    </row>
    <row r="18" spans="1:11" x14ac:dyDescent="0.25">
      <c r="A18" s="142" t="s">
        <v>148</v>
      </c>
      <c r="B18" s="201">
        <f t="shared" ref="B18:K18" si="0">SUM(B6:B17)</f>
        <v>3596.7563699999992</v>
      </c>
      <c r="C18" s="201">
        <f t="shared" si="0"/>
        <v>3606.5487199999993</v>
      </c>
      <c r="D18" s="201">
        <f t="shared" si="0"/>
        <v>3654.2073300000002</v>
      </c>
      <c r="E18" s="201">
        <f t="shared" si="0"/>
        <v>3629.0450974999999</v>
      </c>
      <c r="F18" s="201">
        <f t="shared" si="0"/>
        <v>3654.4282999999996</v>
      </c>
      <c r="G18" s="201">
        <f t="shared" si="0"/>
        <v>3665.9551533333329</v>
      </c>
      <c r="H18" s="201">
        <f t="shared" si="0"/>
        <v>3508.9974400000006</v>
      </c>
      <c r="I18" s="201">
        <f t="shared" si="0"/>
        <v>3628.3242325633341</v>
      </c>
      <c r="J18" s="201">
        <f>SUM(J6:J17)</f>
        <v>3626.5846000000001</v>
      </c>
      <c r="K18" s="202">
        <f t="shared" si="0"/>
        <v>3632.4016474999994</v>
      </c>
    </row>
    <row r="19" spans="1:11" x14ac:dyDescent="0.25">
      <c r="A19" s="146" t="s">
        <v>149</v>
      </c>
      <c r="B19" s="191">
        <f>VLOOKUP(A19,'[2]31.12 2013-2017'!$A$35:$U$63,4,FALSE)</f>
        <v>265</v>
      </c>
      <c r="C19" s="192">
        <v>257.53013333333325</v>
      </c>
      <c r="D19" s="191">
        <f>VLOOKUP(A19,'[2]31.12 2013-2017'!$A$35:$U$63,8,FALSE)</f>
        <v>265.85000000000008</v>
      </c>
      <c r="E19" s="192">
        <v>262.71249999999998</v>
      </c>
      <c r="F19" s="191">
        <f>VLOOKUP(A19,'[2]31.12 2013-2017'!$A$35:$U$63,12,FALSE)</f>
        <v>280</v>
      </c>
      <c r="G19" s="192">
        <v>272.63749999999999</v>
      </c>
      <c r="H19" s="191">
        <f>VLOOKUP(A19,'[2]31.12 2013-2017'!$A$35:$U$63,16,FALSE)</f>
        <v>284.8</v>
      </c>
      <c r="I19" s="193">
        <v>283.68333333333334</v>
      </c>
      <c r="J19" s="191">
        <f>VLOOKUP(A19,'[2]31.12 2013-2017'!$A$35:$U$63,20,FALSE)</f>
        <v>285.60000000000002</v>
      </c>
      <c r="K19" s="203">
        <f>VLOOKUP(A19,'[2]2017_redigert'!$A$8:$D$36,4,FALSE)</f>
        <v>281.41249999999997</v>
      </c>
    </row>
    <row r="20" spans="1:11" x14ac:dyDescent="0.25">
      <c r="A20" s="146" t="s">
        <v>131</v>
      </c>
      <c r="B20" s="191">
        <f>VLOOKUP(A20,'[2]31.12 2013-2017'!$A$35:$U$63,4,FALSE)</f>
        <v>77.899999999999991</v>
      </c>
      <c r="C20" s="192">
        <v>74.516666666666666</v>
      </c>
      <c r="D20" s="191">
        <f>VLOOKUP(A20,'[2]31.12 2013-2017'!$A$35:$U$63,8,FALSE)</f>
        <v>82.899999999999991</v>
      </c>
      <c r="E20" s="192">
        <v>80.449999999999989</v>
      </c>
      <c r="F20" s="191">
        <f>VLOOKUP(A20,'[2]31.12 2013-2017'!$A$35:$U$63,12,FALSE)</f>
        <v>87.6</v>
      </c>
      <c r="G20" s="192">
        <v>86.55</v>
      </c>
      <c r="H20" s="191">
        <f>VLOOKUP(A20,'[2]31.12 2013-2017'!$A$35:$U$63,16,FALSE)</f>
        <v>86.95</v>
      </c>
      <c r="I20" s="193">
        <v>86.129166666666677</v>
      </c>
      <c r="J20" s="191">
        <f>VLOOKUP(A20,'[2]31.12 2013-2017'!$A$35:$U$63,20,FALSE)</f>
        <v>87.4</v>
      </c>
      <c r="K20" s="203">
        <f>VLOOKUP(A20,'[2]2017_redigert'!$A$8:$D$36,4,FALSE)</f>
        <v>85.325000000000003</v>
      </c>
    </row>
    <row r="21" spans="1:11" x14ac:dyDescent="0.25">
      <c r="A21" s="146" t="s">
        <v>37</v>
      </c>
      <c r="B21" s="191">
        <f>VLOOKUP(A21,'[2]31.12 2013-2017'!$A$35:$U$63,4,FALSE)</f>
        <v>20.6</v>
      </c>
      <c r="C21" s="192">
        <v>20.249999999999996</v>
      </c>
      <c r="D21" s="191">
        <f>VLOOKUP(A21,'[2]31.12 2013-2017'!$A$35:$U$63,8,FALSE)</f>
        <v>19.28</v>
      </c>
      <c r="E21" s="192">
        <v>19.361666666666668</v>
      </c>
      <c r="F21" s="191">
        <f>VLOOKUP(A21,'[2]31.12 2013-2017'!$A$35:$U$63,12,FALSE)</f>
        <v>18.899999999999999</v>
      </c>
      <c r="G21" s="192">
        <v>19.847000000000005</v>
      </c>
      <c r="H21" s="191">
        <f>VLOOKUP(A21,'[2]31.12 2013-2017'!$A$35:$U$63,16,FALSE)</f>
        <v>16.899999999999999</v>
      </c>
      <c r="I21" s="193">
        <v>17.250000000000004</v>
      </c>
      <c r="J21" s="191">
        <f>VLOOKUP(A21,'[2]31.12 2013-2017'!$A$35:$U$63,20,FALSE)</f>
        <v>41.300000000000004</v>
      </c>
      <c r="K21" s="203">
        <f>VLOOKUP(A21,'[2]2017_redigert'!$A$8:$D$36,4,FALSE)</f>
        <v>39.024999999999999</v>
      </c>
    </row>
    <row r="22" spans="1:11" x14ac:dyDescent="0.25">
      <c r="A22" s="146" t="s">
        <v>36</v>
      </c>
      <c r="B22" s="191">
        <f>VLOOKUP(A22,'[2]31.12 2013-2017'!$A$35:$U$63,4,FALSE)</f>
        <v>273.233</v>
      </c>
      <c r="C22" s="192">
        <v>269.87252500000005</v>
      </c>
      <c r="D22" s="191">
        <f>VLOOKUP(A22,'[2]31.12 2013-2017'!$A$35:$U$63,8,FALSE)</f>
        <v>341.70000000000005</v>
      </c>
      <c r="E22" s="192">
        <v>315.93783333333334</v>
      </c>
      <c r="F22" s="191">
        <f>VLOOKUP(A22,'[2]31.12 2013-2017'!$A$35:$U$63,12,FALSE)</f>
        <v>404.08820000000014</v>
      </c>
      <c r="G22" s="192">
        <v>372.41867500000006</v>
      </c>
      <c r="H22" s="191">
        <f>VLOOKUP(A22,'[2]31.12 2013-2017'!$A$35:$U$63,16,FALSE)</f>
        <v>523.84940000000006</v>
      </c>
      <c r="I22" s="193">
        <v>479.29460000000012</v>
      </c>
      <c r="J22" s="191">
        <f>VLOOKUP(A22,'[2]31.12 2013-2017'!$A$35:$U$63,20,FALSE)</f>
        <v>486.57022899999998</v>
      </c>
      <c r="K22" s="203">
        <f>VLOOKUP(A22,'[2]2017_redigert'!$A$8:$D$36,4,FALSE)</f>
        <v>503.53095223500003</v>
      </c>
    </row>
    <row r="23" spans="1:11" x14ac:dyDescent="0.25">
      <c r="A23" s="147" t="s">
        <v>150</v>
      </c>
      <c r="B23" s="201">
        <f>SUM(B19:B22)</f>
        <v>636.73299999999995</v>
      </c>
      <c r="C23" s="201">
        <f>SUM(C19:C22)</f>
        <v>622.16932499999996</v>
      </c>
      <c r="D23" s="201">
        <f t="shared" ref="D23:K23" si="1">SUM(D19:D22)</f>
        <v>709.73000000000013</v>
      </c>
      <c r="E23" s="201">
        <f t="shared" si="1"/>
        <v>678.46199999999999</v>
      </c>
      <c r="F23" s="201">
        <f t="shared" si="1"/>
        <v>790.58820000000014</v>
      </c>
      <c r="G23" s="201">
        <f t="shared" si="1"/>
        <v>751.4531750000001</v>
      </c>
      <c r="H23" s="201">
        <f t="shared" si="1"/>
        <v>912.49940000000004</v>
      </c>
      <c r="I23" s="201">
        <f t="shared" si="1"/>
        <v>866.35710000000017</v>
      </c>
      <c r="J23" s="201">
        <f>SUM(J19:J22)</f>
        <v>900.87022899999999</v>
      </c>
      <c r="K23" s="202">
        <f t="shared" si="1"/>
        <v>909.2934522349999</v>
      </c>
    </row>
    <row r="24" spans="1:11" x14ac:dyDescent="0.25">
      <c r="A24" s="146" t="s">
        <v>29</v>
      </c>
      <c r="B24" s="191">
        <f>VLOOKUP(A24,'[2]31.12 2013-2017'!$A$35:$U$63,4,FALSE)</f>
        <v>5</v>
      </c>
      <c r="C24" s="192">
        <v>5</v>
      </c>
      <c r="D24" s="191">
        <f>VLOOKUP(A24,'[2]31.12 2013-2017'!$A$35:$U$63,8,FALSE)</f>
        <v>5</v>
      </c>
      <c r="E24" s="192">
        <v>4.666666666666667</v>
      </c>
      <c r="F24" s="191">
        <f>VLOOKUP(A24,'[2]31.12 2013-2017'!$A$35:$U$63,12,FALSE)</f>
        <v>5</v>
      </c>
      <c r="G24" s="192">
        <v>4.833333333333333</v>
      </c>
      <c r="H24" s="191">
        <f>VLOOKUP(A24,'[2]31.12 2013-2017'!$A$35:$U$63,16,FALSE)</f>
        <v>5</v>
      </c>
      <c r="I24" s="193">
        <v>5</v>
      </c>
      <c r="J24" s="191">
        <f>VLOOKUP(A24,'[2]31.12 2013-2017'!$A$35:$U$63,20,FALSE)</f>
        <v>5</v>
      </c>
      <c r="K24" s="203">
        <f>VLOOKUP(A24,'[2]2017_redigert'!$A$8:$D$36,4,FALSE)</f>
        <v>5</v>
      </c>
    </row>
    <row r="25" spans="1:11" x14ac:dyDescent="0.25">
      <c r="A25" s="146" t="s">
        <v>31</v>
      </c>
      <c r="B25" s="191">
        <f>VLOOKUP(A25,'[2]31.12 2013-2017'!$A$35:$U$63,4,FALSE)</f>
        <v>33.700000000000003</v>
      </c>
      <c r="C25" s="192">
        <v>32.949999999999996</v>
      </c>
      <c r="D25" s="191">
        <f>VLOOKUP(A25,'[2]31.12 2013-2017'!$A$35:$U$63,8,FALSE)</f>
        <v>37.200000000000003</v>
      </c>
      <c r="E25" s="192">
        <v>34.749999999999993</v>
      </c>
      <c r="F25" s="191">
        <f>VLOOKUP(A25,'[2]31.12 2013-2017'!$A$35:$U$63,12,FALSE)</f>
        <v>35.5</v>
      </c>
      <c r="G25" s="192">
        <v>35.18333333333333</v>
      </c>
      <c r="H25" s="191">
        <f>VLOOKUP(A25,'[2]31.12 2013-2017'!$A$35:$U$63,16,FALSE)</f>
        <v>41.4</v>
      </c>
      <c r="I25" s="193">
        <v>39.125</v>
      </c>
      <c r="J25" s="191">
        <f>VLOOKUP(A25,'[2]31.12 2013-2017'!$A$35:$U$63,20,FALSE)</f>
        <v>36.15</v>
      </c>
      <c r="K25" s="203">
        <f>VLOOKUP(A25,'[2]2017_redigert'!$A$8:$D$36,4,FALSE)</f>
        <v>37.499999999999993</v>
      </c>
    </row>
    <row r="26" spans="1:11" x14ac:dyDescent="0.25">
      <c r="A26" s="146" t="s">
        <v>151</v>
      </c>
      <c r="B26" s="191">
        <f>VLOOKUP(A26,'[2]31.12 2013-2017'!$A$35:$U$63,4,FALSE)</f>
        <v>113.2</v>
      </c>
      <c r="C26" s="192">
        <v>114.99166666666667</v>
      </c>
      <c r="D26" s="191">
        <f>VLOOKUP(A26,'[2]31.12 2013-2017'!$A$35:$U$63,8,FALSE)</f>
        <v>117.6</v>
      </c>
      <c r="E26" s="200">
        <v>117.125</v>
      </c>
      <c r="F26" s="191">
        <f>VLOOKUP(A26,'[2]31.12 2013-2017'!$A$35:$U$63,12,FALSE)</f>
        <v>113.6</v>
      </c>
      <c r="G26" s="192">
        <v>113.39166666666664</v>
      </c>
      <c r="H26" s="191">
        <f>VLOOKUP(A26,'[2]31.12 2013-2017'!$A$35:$U$63,16,FALSE)</f>
        <v>112.95</v>
      </c>
      <c r="I26" s="193">
        <v>114.15666666666668</v>
      </c>
      <c r="J26" s="191"/>
      <c r="K26" s="203"/>
    </row>
    <row r="27" spans="1:11" ht="42.75" customHeight="1" x14ac:dyDescent="0.25">
      <c r="A27" s="204" t="s">
        <v>153</v>
      </c>
      <c r="B27" s="191">
        <f>VLOOKUP(A27,'[2]31.12 2013-2017'!$A$35:$U$63,4,FALSE)</f>
        <v>311.10000000000002</v>
      </c>
      <c r="C27" s="192">
        <v>293.38166666666666</v>
      </c>
      <c r="D27" s="191"/>
      <c r="E27" s="205"/>
      <c r="F27" s="191"/>
      <c r="G27" s="205"/>
      <c r="H27" s="191"/>
      <c r="I27" s="205"/>
      <c r="J27" s="191"/>
      <c r="K27" s="199"/>
    </row>
    <row r="28" spans="1:11" ht="43.5" customHeight="1" x14ac:dyDescent="0.25">
      <c r="A28" s="204" t="s">
        <v>154</v>
      </c>
      <c r="B28" s="191"/>
      <c r="C28" s="198"/>
      <c r="D28" s="191">
        <f>VLOOKUP(A28,'[2]31.12 2013-2017'!$A$35:$U$63,8,FALSE)</f>
        <v>117.75</v>
      </c>
      <c r="E28" s="206">
        <v>114.96978440957037</v>
      </c>
      <c r="F28" s="191">
        <f>VLOOKUP(A28,'[2]31.12 2013-2017'!$A$35:$U$63,12,FALSE)</f>
        <v>124</v>
      </c>
      <c r="G28" s="192">
        <v>118.32083333333333</v>
      </c>
      <c r="H28" s="191">
        <f>VLOOKUP(A28,'[2]31.12 2013-2017'!$A$35:$U$63,16,FALSE)</f>
        <v>169.12</v>
      </c>
      <c r="I28" s="207">
        <v>133.73083333333332</v>
      </c>
      <c r="J28" s="191">
        <f>VLOOKUP(A28,'[2]31.12 2013-2017'!$A$35:$U$63,20,FALSE)</f>
        <v>275.39789999999999</v>
      </c>
      <c r="K28" s="199">
        <f>VLOOKUP(A28,'[2]2017_redigert'!$A$8:$D$36,4,FALSE)</f>
        <v>225.31352500000003</v>
      </c>
    </row>
    <row r="29" spans="1:11" ht="30.75" customHeight="1" x14ac:dyDescent="0.25">
      <c r="A29" s="204" t="s">
        <v>155</v>
      </c>
      <c r="B29" s="191"/>
      <c r="C29" s="198"/>
      <c r="D29" s="191">
        <f>VLOOKUP(A29,'[2]31.12 2013-2017'!$A$35:$U$63,8,FALSE)</f>
        <v>224.39999999999998</v>
      </c>
      <c r="E29" s="206">
        <v>209.49121559042965</v>
      </c>
      <c r="F29" s="191">
        <f>VLOOKUP(A29,'[2]31.12 2013-2017'!$A$35:$U$63,12,FALSE)</f>
        <v>251.5333</v>
      </c>
      <c r="G29" s="192">
        <v>239.09443333333334</v>
      </c>
      <c r="H29" s="191">
        <f>VLOOKUP(A29,'[2]31.12 2013-2017'!$A$35:$U$63,16,FALSE)</f>
        <v>451.16</v>
      </c>
      <c r="I29" s="207">
        <v>342.24110000000002</v>
      </c>
      <c r="J29" s="191">
        <f>VLOOKUP(A29,'[2]31.12 2013-2017'!$A$35:$U$63,20,FALSE)</f>
        <v>472.67</v>
      </c>
      <c r="K29" s="199">
        <f>VLOOKUP(A29,'[2]2017_redigert'!$A$8:$D$36,4,FALSE)</f>
        <v>462.99833333333328</v>
      </c>
    </row>
    <row r="30" spans="1:11" x14ac:dyDescent="0.25">
      <c r="A30" s="208" t="s">
        <v>33</v>
      </c>
      <c r="B30" s="191">
        <f>VLOOKUP(A30,'[2]31.12 2013-2017'!$A$35:$U$63,4,FALSE)</f>
        <v>154.19999999999999</v>
      </c>
      <c r="C30" s="192">
        <v>143.62500000000003</v>
      </c>
      <c r="D30" s="191">
        <f>VLOOKUP(A30,'[2]31.12 2013-2017'!$A$35:$U$63,8,FALSE)</f>
        <v>205.1</v>
      </c>
      <c r="E30" s="200">
        <v>178.44999999999996</v>
      </c>
      <c r="F30" s="191">
        <f>VLOOKUP(A30,'[2]31.12 2013-2017'!$A$35:$U$63,12,FALSE)</f>
        <v>217.8</v>
      </c>
      <c r="G30" s="192">
        <v>217.88333333333335</v>
      </c>
      <c r="H30" s="191">
        <f>VLOOKUP(A30,'[2]31.12 2013-2017'!$A$35:$U$63,16,FALSE)</f>
        <v>231.40000000000006</v>
      </c>
      <c r="I30" s="207">
        <v>221.15833333333339</v>
      </c>
      <c r="J30" s="191">
        <f>VLOOKUP(A30,'[2]31.12 2013-2017'!$A$35:$U$63,20,FALSE)</f>
        <v>242.73330000000001</v>
      </c>
      <c r="K30" s="199">
        <f>VLOOKUP(A30,'[2]2017_redigert'!$A$8:$D$36,4,FALSE)</f>
        <v>244.83609999999999</v>
      </c>
    </row>
    <row r="31" spans="1:11" x14ac:dyDescent="0.25">
      <c r="A31" s="208" t="s">
        <v>32</v>
      </c>
      <c r="B31" s="191">
        <f>VLOOKUP(A31,'[2]31.12 2013-2017'!$A$35:$U$63,4,FALSE)</f>
        <v>296.43500000000017</v>
      </c>
      <c r="C31" s="192">
        <v>295.88916666666665</v>
      </c>
      <c r="D31" s="191">
        <f>VLOOKUP(A31,'[2]31.12 2013-2017'!$A$35:$U$63,8,FALSE)</f>
        <v>297.60000000000002</v>
      </c>
      <c r="E31" s="192">
        <v>293.08375000000001</v>
      </c>
      <c r="F31" s="191">
        <f>VLOOKUP(A31,'[2]31.12 2013-2017'!$A$35:$U$63,12,FALSE)</f>
        <v>302.06999999999988</v>
      </c>
      <c r="G31" s="192">
        <v>299.15166666666659</v>
      </c>
      <c r="H31" s="191">
        <f>VLOOKUP(A31,'[2]31.12 2013-2017'!$A$35:$U$63,16,FALSE)</f>
        <v>318.08999999999992</v>
      </c>
      <c r="I31" s="207">
        <v>309.00916666666666</v>
      </c>
      <c r="J31" s="191">
        <f>VLOOKUP(A31,'[2]31.12 2013-2017'!$A$35:$U$63,20,FALSE)</f>
        <v>322.97999999999996</v>
      </c>
      <c r="K31" s="199">
        <f>VLOOKUP(A31,'[2]2017_redigert'!$A$8:$D$36,4,FALSE)</f>
        <v>317.10416666666663</v>
      </c>
    </row>
    <row r="32" spans="1:11" x14ac:dyDescent="0.25">
      <c r="A32" s="209" t="s">
        <v>156</v>
      </c>
      <c r="B32" s="201">
        <f>SUM(B24:B31)</f>
        <v>913.63500000000022</v>
      </c>
      <c r="C32" s="201">
        <f t="shared" ref="C32:D32" si="2">SUM(C24:C31)</f>
        <v>885.83750000000009</v>
      </c>
      <c r="D32" s="201">
        <f t="shared" si="2"/>
        <v>1004.65</v>
      </c>
      <c r="E32" s="201">
        <f>SUM(E24:E31)</f>
        <v>952.53641666666658</v>
      </c>
      <c r="F32" s="201">
        <f>SUM(F24:F31)</f>
        <v>1049.5032999999999</v>
      </c>
      <c r="G32" s="201">
        <f>SUM(G24:G31)</f>
        <v>1027.8585999999998</v>
      </c>
      <c r="H32" s="201">
        <f>SUM(H24:H31)</f>
        <v>1329.1200000000001</v>
      </c>
      <c r="I32" s="201">
        <f t="shared" ref="I32" si="3">SUM(I24:I31)</f>
        <v>1164.4211</v>
      </c>
      <c r="J32" s="201">
        <f>SUM(J24:J31)</f>
        <v>1354.9312</v>
      </c>
      <c r="K32" s="202">
        <f>SUM(K24:K31)</f>
        <v>1292.752125</v>
      </c>
    </row>
    <row r="33" spans="1:11" x14ac:dyDescent="0.25">
      <c r="A33" s="209" t="s">
        <v>157</v>
      </c>
      <c r="B33" s="201">
        <f>B18+B23+B32</f>
        <v>5147.1243699999995</v>
      </c>
      <c r="C33" s="201">
        <f>C18+C23+C32</f>
        <v>5114.5555449999993</v>
      </c>
      <c r="D33" s="201">
        <f>D18+D23+D32</f>
        <v>5368.5873300000003</v>
      </c>
      <c r="E33" s="201">
        <f>E18+E23+E32</f>
        <v>5260.0435141666667</v>
      </c>
      <c r="F33" s="201">
        <f t="shared" ref="F33:K33" si="4">F18+F23+F32</f>
        <v>5494.5198</v>
      </c>
      <c r="G33" s="201">
        <f t="shared" si="4"/>
        <v>5445.2669283333325</v>
      </c>
      <c r="H33" s="201">
        <f t="shared" si="4"/>
        <v>5750.6168400000006</v>
      </c>
      <c r="I33" s="201">
        <f t="shared" si="4"/>
        <v>5659.1024325633334</v>
      </c>
      <c r="J33" s="201">
        <f>J18+J23+J32</f>
        <v>5882.3860290000002</v>
      </c>
      <c r="K33" s="202">
        <f t="shared" si="4"/>
        <v>5834.4472247349995</v>
      </c>
    </row>
  </sheetData>
  <mergeCells count="6">
    <mergeCell ref="A1:K1"/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17"/>
  <sheetViews>
    <sheetView workbookViewId="0">
      <selection activeCell="G15" sqref="G15"/>
    </sheetView>
  </sheetViews>
  <sheetFormatPr baseColWidth="10" defaultRowHeight="15" x14ac:dyDescent="0.25"/>
  <sheetData>
    <row r="1" spans="1:17" s="89" customFormat="1" x14ac:dyDescent="0.25">
      <c r="A1" s="84" t="s">
        <v>93</v>
      </c>
    </row>
    <row r="2" spans="1:17" s="292" customFormat="1" x14ac:dyDescent="0.25">
      <c r="A2" s="367"/>
    </row>
    <row r="3" spans="1:17" x14ac:dyDescent="0.25">
      <c r="A3" s="38"/>
      <c r="B3" s="37" t="s">
        <v>10</v>
      </c>
      <c r="C3" s="37" t="s">
        <v>11</v>
      </c>
      <c r="D3" s="37" t="s">
        <v>12</v>
      </c>
      <c r="E3" s="37" t="s">
        <v>13</v>
      </c>
      <c r="F3" s="37" t="s">
        <v>14</v>
      </c>
      <c r="J3" s="104"/>
      <c r="K3" s="400"/>
      <c r="L3" s="401"/>
      <c r="M3" s="401"/>
      <c r="N3" s="401"/>
      <c r="O3" s="401"/>
      <c r="P3" s="401"/>
      <c r="Q3" s="104"/>
    </row>
    <row r="4" spans="1:17" x14ac:dyDescent="0.25">
      <c r="A4" s="39" t="s">
        <v>16</v>
      </c>
      <c r="B4" s="75">
        <v>0.76883578493443172</v>
      </c>
      <c r="C4" s="75">
        <v>9.2595461275495325E-2</v>
      </c>
      <c r="D4" s="75">
        <v>0.12107683028778927</v>
      </c>
      <c r="E4" s="75">
        <v>1.7112741661793902E-2</v>
      </c>
      <c r="F4" s="75">
        <v>3.7918184048983759E-4</v>
      </c>
      <c r="J4" s="104"/>
      <c r="K4" s="402"/>
      <c r="L4" s="403"/>
      <c r="M4" s="403"/>
      <c r="N4" s="403"/>
      <c r="O4" s="403"/>
      <c r="P4" s="403"/>
      <c r="Q4" s="104"/>
    </row>
    <row r="5" spans="1:17" x14ac:dyDescent="0.25">
      <c r="A5" s="39" t="s">
        <v>23</v>
      </c>
      <c r="B5" s="75">
        <v>0.78117531083703995</v>
      </c>
      <c r="C5" s="75">
        <v>0.11196510574715415</v>
      </c>
      <c r="D5" s="75">
        <v>8.6499822610434401E-2</v>
      </c>
      <c r="E5" s="75">
        <v>1.9928550430613638E-2</v>
      </c>
      <c r="F5" s="75">
        <v>4.3121037475800405E-4</v>
      </c>
      <c r="K5" s="273"/>
      <c r="L5" s="274"/>
      <c r="M5" s="274"/>
      <c r="N5" s="274"/>
      <c r="O5" s="274"/>
      <c r="P5" s="274"/>
    </row>
    <row r="6" spans="1:17" x14ac:dyDescent="0.25">
      <c r="A6" s="39" t="s">
        <v>24</v>
      </c>
      <c r="B6" s="75">
        <v>0.79778683770291492</v>
      </c>
      <c r="C6" s="75">
        <v>9.0569327492152421E-2</v>
      </c>
      <c r="D6" s="75">
        <v>9.2275114929091781E-2</v>
      </c>
      <c r="E6" s="75">
        <v>1.9035895815591727E-2</v>
      </c>
      <c r="F6" s="75">
        <v>3.3282406024918889E-4</v>
      </c>
      <c r="K6" s="273"/>
      <c r="L6" s="274"/>
      <c r="M6" s="274"/>
      <c r="N6" s="274"/>
      <c r="O6" s="274"/>
      <c r="P6" s="274"/>
    </row>
    <row r="7" spans="1:17" x14ac:dyDescent="0.25">
      <c r="A7" s="39" t="s">
        <v>17</v>
      </c>
      <c r="B7" s="75">
        <v>0.79993402563360949</v>
      </c>
      <c r="C7" s="75">
        <v>9.2490413426778467E-2</v>
      </c>
      <c r="D7" s="75">
        <v>9.2190809026941573E-2</v>
      </c>
      <c r="E7" s="75">
        <v>1.4999962963577029E-2</v>
      </c>
      <c r="F7" s="75">
        <v>3.847889490933934E-4</v>
      </c>
      <c r="G7" s="9"/>
      <c r="K7" s="273"/>
      <c r="L7" s="274"/>
      <c r="M7" s="274"/>
      <c r="N7" s="274"/>
      <c r="O7" s="274"/>
      <c r="P7" s="274"/>
    </row>
    <row r="8" spans="1:17" x14ac:dyDescent="0.25">
      <c r="A8" s="39" t="s">
        <v>20</v>
      </c>
      <c r="B8" s="75">
        <v>0.80154202427622734</v>
      </c>
      <c r="C8" s="75">
        <v>9.7937963369665995E-2</v>
      </c>
      <c r="D8" s="75">
        <v>8.3613009100815011E-2</v>
      </c>
      <c r="E8" s="75">
        <v>1.6324137820674565E-2</v>
      </c>
      <c r="F8" s="75">
        <v>5.8286543261708084E-4</v>
      </c>
      <c r="K8" s="273"/>
      <c r="L8" s="274"/>
      <c r="M8" s="274"/>
      <c r="N8" s="274"/>
      <c r="O8" s="274"/>
      <c r="P8" s="274"/>
    </row>
    <row r="9" spans="1:17" x14ac:dyDescent="0.25">
      <c r="A9" s="39" t="s">
        <v>19</v>
      </c>
      <c r="B9" s="75">
        <v>0.80516399251494963</v>
      </c>
      <c r="C9" s="75">
        <v>0.1035455032998196</v>
      </c>
      <c r="D9" s="75">
        <v>7.3536237657022621E-2</v>
      </c>
      <c r="E9" s="75">
        <v>1.7283772438867449E-2</v>
      </c>
      <c r="F9" s="75">
        <v>4.7049408934092643E-4</v>
      </c>
      <c r="K9" s="273"/>
      <c r="L9" s="274"/>
      <c r="M9" s="274"/>
      <c r="N9" s="274"/>
      <c r="O9" s="274"/>
      <c r="P9" s="274"/>
    </row>
    <row r="10" spans="1:17" x14ac:dyDescent="0.25">
      <c r="A10" s="39" t="s">
        <v>248</v>
      </c>
      <c r="B10" s="75">
        <v>0.80950458757592558</v>
      </c>
      <c r="C10" s="75">
        <v>9.2344538742936924E-2</v>
      </c>
      <c r="D10" s="75">
        <v>7.8183142597233038E-2</v>
      </c>
      <c r="E10" s="75">
        <v>1.9464725250416631E-2</v>
      </c>
      <c r="F10" s="75">
        <v>5.0300583348780888E-4</v>
      </c>
      <c r="K10" s="273"/>
      <c r="L10" s="274"/>
      <c r="M10" s="274"/>
      <c r="N10" s="274"/>
      <c r="O10" s="274"/>
      <c r="P10" s="274"/>
    </row>
    <row r="11" spans="1:17" x14ac:dyDescent="0.25">
      <c r="A11" s="39" t="s">
        <v>15</v>
      </c>
      <c r="B11" s="75">
        <v>0.81094468120671082</v>
      </c>
      <c r="C11" s="75">
        <v>0.10006921902370323</v>
      </c>
      <c r="D11" s="75">
        <v>7.0015121082933313E-2</v>
      </c>
      <c r="E11" s="75">
        <v>1.8265511037197993E-2</v>
      </c>
      <c r="F11" s="75">
        <v>7.0546764945456206E-4</v>
      </c>
      <c r="K11" s="273"/>
      <c r="L11" s="274"/>
      <c r="M11" s="274"/>
      <c r="N11" s="274"/>
      <c r="O11" s="274"/>
      <c r="P11" s="274"/>
    </row>
    <row r="12" spans="1:17" x14ac:dyDescent="0.25">
      <c r="A12" s="39" t="s">
        <v>18</v>
      </c>
      <c r="B12" s="75">
        <v>0.81160185824449049</v>
      </c>
      <c r="C12" s="75">
        <v>8.9444811425992823E-2</v>
      </c>
      <c r="D12" s="75">
        <v>7.8939611426418393E-2</v>
      </c>
      <c r="E12" s="75">
        <v>1.9792928875564865E-2</v>
      </c>
      <c r="F12" s="75">
        <v>2.2079002753358157E-4</v>
      </c>
      <c r="K12" s="273"/>
      <c r="L12" s="274"/>
      <c r="M12" s="274"/>
      <c r="N12" s="274"/>
      <c r="O12" s="274"/>
      <c r="P12" s="274"/>
    </row>
    <row r="13" spans="1:17" x14ac:dyDescent="0.25">
      <c r="A13" s="39" t="s">
        <v>244</v>
      </c>
      <c r="B13" s="75">
        <v>0.81284369241185406</v>
      </c>
      <c r="C13" s="75">
        <v>9.1208549653734247E-2</v>
      </c>
      <c r="D13" s="75">
        <v>7.2221299110901652E-2</v>
      </c>
      <c r="E13" s="75">
        <v>2.3300300376063728E-2</v>
      </c>
      <c r="F13" s="75">
        <v>4.2615844744622135E-4</v>
      </c>
      <c r="K13" s="273"/>
      <c r="L13" s="274"/>
      <c r="M13" s="274"/>
      <c r="N13" s="274"/>
      <c r="O13" s="274"/>
      <c r="P13" s="274"/>
    </row>
    <row r="14" spans="1:17" x14ac:dyDescent="0.25">
      <c r="A14" s="39" t="s">
        <v>26</v>
      </c>
      <c r="B14" s="75">
        <v>0.81555244422793338</v>
      </c>
      <c r="C14" s="75">
        <v>8.9670591036942762E-2</v>
      </c>
      <c r="D14" s="75">
        <v>7.1914720655256656E-2</v>
      </c>
      <c r="E14" s="75">
        <v>2.2544244475655586E-2</v>
      </c>
      <c r="F14" s="75">
        <v>3.1799960421163099E-4</v>
      </c>
      <c r="K14" s="273"/>
      <c r="L14" s="274"/>
      <c r="M14" s="274"/>
      <c r="N14" s="274"/>
      <c r="O14" s="274"/>
      <c r="P14" s="274"/>
    </row>
    <row r="15" spans="1:17" x14ac:dyDescent="0.25">
      <c r="A15" s="39" t="s">
        <v>243</v>
      </c>
      <c r="B15" s="75">
        <v>0.83049920714885395</v>
      </c>
      <c r="C15" s="75">
        <v>7.8510038995894482E-2</v>
      </c>
      <c r="D15" s="75">
        <v>7.0143382538572538E-2</v>
      </c>
      <c r="E15" s="75">
        <v>2.036503120946866E-2</v>
      </c>
      <c r="F15" s="75">
        <v>4.8234010721037132E-4</v>
      </c>
      <c r="K15" s="273"/>
      <c r="L15" s="274"/>
      <c r="M15" s="274"/>
      <c r="N15" s="274"/>
      <c r="O15" s="274"/>
      <c r="P15" s="274"/>
    </row>
    <row r="16" spans="1:17" x14ac:dyDescent="0.25">
      <c r="A16" s="39" t="s">
        <v>25</v>
      </c>
      <c r="B16" s="75">
        <v>0.83370919551379041</v>
      </c>
      <c r="C16" s="75">
        <v>8.247269580537113E-2</v>
      </c>
      <c r="D16" s="75">
        <v>5.9860011944965034E-2</v>
      </c>
      <c r="E16" s="75">
        <v>2.3038917965185368E-2</v>
      </c>
      <c r="F16" s="75">
        <v>9.1917877068809059E-4</v>
      </c>
    </row>
    <row r="17" spans="12:12" x14ac:dyDescent="0.25">
      <c r="L17" s="274"/>
    </row>
  </sheetData>
  <sortState ref="A3:F15">
    <sortCondition ref="B3:B15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sqref="A1:XFD1"/>
    </sheetView>
  </sheetViews>
  <sheetFormatPr baseColWidth="10" defaultRowHeight="15" x14ac:dyDescent="0.25"/>
  <sheetData>
    <row r="1" spans="1:16" s="72" customFormat="1" ht="12.75" x14ac:dyDescent="0.2">
      <c r="A1" s="72" t="s">
        <v>90</v>
      </c>
    </row>
    <row r="2" spans="1:16" s="292" customFormat="1" x14ac:dyDescent="0.25"/>
    <row r="3" spans="1:16" ht="15.75" customHeight="1" x14ac:dyDescent="0.25">
      <c r="A3" s="80"/>
      <c r="B3" s="63">
        <v>2016</v>
      </c>
      <c r="C3" s="63">
        <v>2017</v>
      </c>
    </row>
    <row r="4" spans="1:16" x14ac:dyDescent="0.25">
      <c r="A4" s="47" t="s">
        <v>15</v>
      </c>
      <c r="B4" s="49">
        <v>533.34752372100536</v>
      </c>
      <c r="C4" s="49">
        <v>596.93182292000063</v>
      </c>
    </row>
    <row r="5" spans="1:16" x14ac:dyDescent="0.25">
      <c r="A5" s="47" t="s">
        <v>16</v>
      </c>
      <c r="B5" s="49">
        <v>304.68116690008509</v>
      </c>
      <c r="C5" s="49">
        <v>324.24487902999766</v>
      </c>
      <c r="J5" s="275"/>
      <c r="K5" s="270"/>
      <c r="L5" s="270"/>
      <c r="M5" s="270"/>
      <c r="N5" s="270"/>
      <c r="O5" s="270"/>
      <c r="P5" s="270"/>
    </row>
    <row r="6" spans="1:16" x14ac:dyDescent="0.25">
      <c r="A6" s="47" t="s">
        <v>17</v>
      </c>
      <c r="B6" s="49">
        <v>659.08827222411696</v>
      </c>
      <c r="C6" s="49">
        <v>753.36784147000412</v>
      </c>
      <c r="J6" s="273"/>
      <c r="K6" s="270"/>
      <c r="L6" s="270"/>
      <c r="M6" s="270"/>
      <c r="N6" s="270"/>
      <c r="O6" s="270"/>
      <c r="P6" s="270"/>
    </row>
    <row r="7" spans="1:16" x14ac:dyDescent="0.25">
      <c r="A7" s="47" t="s">
        <v>18</v>
      </c>
      <c r="B7" s="49">
        <v>424.60404659102454</v>
      </c>
      <c r="C7" s="49">
        <v>489.3261765799985</v>
      </c>
      <c r="J7" s="273"/>
      <c r="K7" s="270"/>
      <c r="L7" s="270"/>
      <c r="M7" s="270"/>
      <c r="N7" s="270"/>
      <c r="O7" s="270"/>
      <c r="P7" s="270"/>
    </row>
    <row r="8" spans="1:16" x14ac:dyDescent="0.25">
      <c r="A8" s="47" t="s">
        <v>19</v>
      </c>
      <c r="B8" s="49">
        <v>544.68295866964502</v>
      </c>
      <c r="C8" s="49">
        <v>571.7455459999984</v>
      </c>
      <c r="J8" s="273"/>
      <c r="K8" s="270"/>
      <c r="L8" s="270"/>
      <c r="M8" s="270"/>
      <c r="N8" s="270"/>
      <c r="O8" s="270"/>
      <c r="P8" s="270"/>
    </row>
    <row r="9" spans="1:16" x14ac:dyDescent="0.25">
      <c r="A9" s="47" t="s">
        <v>20</v>
      </c>
      <c r="B9" s="49">
        <v>2674.4887246429685</v>
      </c>
      <c r="C9" s="49">
        <v>3084.3887617900041</v>
      </c>
      <c r="J9" s="273"/>
      <c r="K9" s="270"/>
      <c r="L9" s="270"/>
      <c r="M9" s="270"/>
      <c r="N9" s="270"/>
      <c r="O9" s="270"/>
      <c r="P9" s="270"/>
    </row>
    <row r="10" spans="1:16" x14ac:dyDescent="0.25">
      <c r="A10" s="47" t="s">
        <v>243</v>
      </c>
      <c r="B10" s="49">
        <v>890.84820788373281</v>
      </c>
      <c r="C10" s="49">
        <v>1046.1065593700032</v>
      </c>
      <c r="J10" s="273"/>
      <c r="K10" s="270"/>
      <c r="L10" s="270"/>
      <c r="M10" s="270"/>
      <c r="N10" s="270"/>
      <c r="O10" s="270"/>
      <c r="P10" s="270"/>
    </row>
    <row r="11" spans="1:16" x14ac:dyDescent="0.25">
      <c r="A11" s="47" t="s">
        <v>244</v>
      </c>
      <c r="B11" s="49">
        <v>1280.9054932922436</v>
      </c>
      <c r="C11" s="49">
        <v>1441.0978913599995</v>
      </c>
      <c r="J11" s="273"/>
      <c r="K11" s="270"/>
      <c r="L11" s="270"/>
      <c r="M11" s="270"/>
      <c r="N11" s="270"/>
      <c r="O11" s="270"/>
      <c r="P11" s="270"/>
    </row>
    <row r="12" spans="1:16" x14ac:dyDescent="0.25">
      <c r="A12" s="47" t="s">
        <v>23</v>
      </c>
      <c r="B12" s="49">
        <v>275.49837300806507</v>
      </c>
      <c r="C12" s="49">
        <v>374.47447800999907</v>
      </c>
      <c r="J12" s="273"/>
      <c r="K12" s="270"/>
      <c r="L12" s="270"/>
      <c r="M12" s="270"/>
      <c r="N12" s="270"/>
      <c r="O12" s="270"/>
      <c r="P12" s="270"/>
    </row>
    <row r="13" spans="1:16" x14ac:dyDescent="0.25">
      <c r="A13" s="47" t="s">
        <v>24</v>
      </c>
      <c r="B13" s="49">
        <v>783.34575363195734</v>
      </c>
      <c r="C13" s="49">
        <v>910.18903433000526</v>
      </c>
      <c r="J13" s="273"/>
      <c r="K13" s="270"/>
      <c r="L13" s="270"/>
      <c r="M13" s="270"/>
      <c r="N13" s="270"/>
      <c r="O13" s="270"/>
      <c r="P13" s="270"/>
    </row>
    <row r="14" spans="1:16" x14ac:dyDescent="0.25">
      <c r="A14" s="47" t="s">
        <v>25</v>
      </c>
      <c r="B14" s="49">
        <v>1055.4708028542898</v>
      </c>
      <c r="C14" s="49">
        <v>1260.643421009996</v>
      </c>
      <c r="J14" s="273"/>
      <c r="K14" s="270"/>
      <c r="L14" s="270"/>
      <c r="M14" s="270"/>
      <c r="N14" s="270"/>
      <c r="O14" s="270"/>
      <c r="P14" s="270"/>
    </row>
    <row r="15" spans="1:16" x14ac:dyDescent="0.25">
      <c r="A15" s="47" t="s">
        <v>26</v>
      </c>
      <c r="B15" s="49">
        <v>1367.4186330705945</v>
      </c>
      <c r="C15" s="49">
        <v>1577.1317428000043</v>
      </c>
      <c r="J15" s="273"/>
      <c r="K15" s="270"/>
      <c r="L15" s="270"/>
      <c r="M15" s="270"/>
      <c r="N15" s="270"/>
      <c r="O15" s="270"/>
      <c r="P15" s="270"/>
    </row>
    <row r="16" spans="1:16" x14ac:dyDescent="0.25">
      <c r="C16" s="270"/>
      <c r="J16" s="273"/>
      <c r="K16" s="270"/>
      <c r="L16" s="270"/>
      <c r="M16" s="270"/>
      <c r="N16" s="270"/>
      <c r="O16" s="270"/>
      <c r="P16" s="270"/>
    </row>
    <row r="17" spans="10:16" x14ac:dyDescent="0.25">
      <c r="J17" s="273"/>
      <c r="K17" s="270"/>
      <c r="L17" s="270"/>
      <c r="M17" s="270"/>
      <c r="N17" s="270"/>
      <c r="O17" s="270"/>
      <c r="P17" s="270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:XFD2"/>
    </sheetView>
  </sheetViews>
  <sheetFormatPr baseColWidth="10" defaultRowHeight="15" x14ac:dyDescent="0.25"/>
  <sheetData>
    <row r="1" spans="1:2" x14ac:dyDescent="0.25">
      <c r="A1" s="72" t="s">
        <v>94</v>
      </c>
    </row>
    <row r="2" spans="1:2" s="292" customFormat="1" x14ac:dyDescent="0.25">
      <c r="A2" s="72"/>
    </row>
    <row r="3" spans="1:2" x14ac:dyDescent="0.25">
      <c r="A3" s="37" t="s">
        <v>10</v>
      </c>
      <c r="B3" s="50">
        <v>0.79397446142702133</v>
      </c>
    </row>
    <row r="4" spans="1:2" x14ac:dyDescent="0.25">
      <c r="A4" s="37" t="s">
        <v>11</v>
      </c>
      <c r="B4" s="50">
        <v>7.939427759294615E-2</v>
      </c>
    </row>
    <row r="5" spans="1:2" x14ac:dyDescent="0.25">
      <c r="A5" s="37" t="s">
        <v>12</v>
      </c>
      <c r="B5" s="50">
        <v>0.10818322317899996</v>
      </c>
    </row>
    <row r="6" spans="1:2" x14ac:dyDescent="0.25">
      <c r="A6" s="37" t="s">
        <v>13</v>
      </c>
      <c r="B6" s="50">
        <v>1.708640208209725E-2</v>
      </c>
    </row>
    <row r="7" spans="1:2" x14ac:dyDescent="0.25">
      <c r="A7" s="37" t="s">
        <v>14</v>
      </c>
      <c r="B7" s="50">
        <v>1.3616357189352901E-3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XFD1"/>
    </sheetView>
  </sheetViews>
  <sheetFormatPr baseColWidth="10" defaultRowHeight="15" x14ac:dyDescent="0.25"/>
  <sheetData>
    <row r="1" spans="1:2" x14ac:dyDescent="0.25">
      <c r="A1" s="84" t="s">
        <v>95</v>
      </c>
      <c r="B1" s="53"/>
    </row>
    <row r="2" spans="1:2" s="292" customFormat="1" x14ac:dyDescent="0.25">
      <c r="A2" s="367"/>
      <c r="B2" s="53"/>
    </row>
    <row r="3" spans="1:2" x14ac:dyDescent="0.25">
      <c r="A3" s="52" t="s">
        <v>10</v>
      </c>
      <c r="B3" s="51">
        <v>0.47068138932241177</v>
      </c>
    </row>
    <row r="4" spans="1:2" x14ac:dyDescent="0.25">
      <c r="A4" s="52" t="s">
        <v>11</v>
      </c>
      <c r="B4" s="51">
        <v>0.10567260124956029</v>
      </c>
    </row>
    <row r="5" spans="1:2" x14ac:dyDescent="0.25">
      <c r="A5" s="52" t="s">
        <v>12</v>
      </c>
      <c r="B5" s="51">
        <v>0.24393523015220606</v>
      </c>
    </row>
    <row r="6" spans="1:2" x14ac:dyDescent="0.25">
      <c r="A6" s="52" t="s">
        <v>13</v>
      </c>
      <c r="B6" s="51">
        <v>0.17887094982853977</v>
      </c>
    </row>
    <row r="7" spans="1:2" x14ac:dyDescent="0.25">
      <c r="A7" s="52" t="s">
        <v>14</v>
      </c>
      <c r="B7" s="51">
        <v>8.3982944728208263E-4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XFD1"/>
    </sheetView>
  </sheetViews>
  <sheetFormatPr baseColWidth="10" defaultRowHeight="15" x14ac:dyDescent="0.25"/>
  <cols>
    <col min="9" max="9" width="18.28515625" customWidth="1"/>
    <col min="10" max="10" width="25.85546875" bestFit="1" customWidth="1"/>
  </cols>
  <sheetData>
    <row r="1" spans="1:10" s="72" customFormat="1" ht="12.75" x14ac:dyDescent="0.2">
      <c r="A1" s="72" t="s">
        <v>265</v>
      </c>
    </row>
    <row r="2" spans="1:10" s="292" customFormat="1" x14ac:dyDescent="0.25"/>
    <row r="3" spans="1:10" x14ac:dyDescent="0.25">
      <c r="A3" s="55" t="s">
        <v>28</v>
      </c>
      <c r="B3" s="56">
        <v>2016</v>
      </c>
      <c r="C3" s="56">
        <v>2017</v>
      </c>
    </row>
    <row r="4" spans="1:10" x14ac:dyDescent="0.25">
      <c r="A4" s="57" t="s">
        <v>29</v>
      </c>
      <c r="B4" s="54">
        <v>6.2544120994540222</v>
      </c>
      <c r="C4" s="54">
        <v>5.6170169900000024</v>
      </c>
      <c r="H4" s="273"/>
      <c r="I4" s="270"/>
      <c r="J4" s="276"/>
    </row>
    <row r="5" spans="1:10" x14ac:dyDescent="0.25">
      <c r="A5" s="57" t="s">
        <v>30</v>
      </c>
      <c r="B5" s="54">
        <v>571.86860219999994</v>
      </c>
      <c r="C5" s="54">
        <v>647.15402261999952</v>
      </c>
      <c r="H5" s="273"/>
      <c r="I5" s="270"/>
      <c r="J5" s="276"/>
    </row>
    <row r="6" spans="1:10" x14ac:dyDescent="0.25">
      <c r="A6" s="57" t="s">
        <v>31</v>
      </c>
      <c r="B6" s="54">
        <v>34.187468034885043</v>
      </c>
      <c r="C6" s="54">
        <v>35.1064054</v>
      </c>
      <c r="H6" s="273"/>
      <c r="I6" s="270"/>
      <c r="J6" s="276"/>
    </row>
    <row r="7" spans="1:10" x14ac:dyDescent="0.25">
      <c r="A7" s="57" t="s">
        <v>32</v>
      </c>
      <c r="B7" s="54">
        <v>601.73433410845678</v>
      </c>
      <c r="C7" s="54">
        <v>701.51284121999788</v>
      </c>
      <c r="H7" s="273"/>
      <c r="I7" s="270"/>
      <c r="J7" s="276"/>
    </row>
    <row r="8" spans="1:10" x14ac:dyDescent="0.25">
      <c r="A8" s="57" t="s">
        <v>33</v>
      </c>
      <c r="B8" s="54">
        <v>761.83532318521748</v>
      </c>
      <c r="C8" s="54">
        <v>846.0630319299994</v>
      </c>
      <c r="H8" s="273"/>
      <c r="I8" s="270"/>
      <c r="J8" s="276"/>
    </row>
    <row r="9" spans="1:10" x14ac:dyDescent="0.25">
      <c r="A9" s="57" t="s">
        <v>34</v>
      </c>
      <c r="B9" s="54">
        <v>243.39859705036417</v>
      </c>
      <c r="C9" s="54">
        <v>426.72488669999967</v>
      </c>
      <c r="H9" s="273"/>
      <c r="I9" s="270"/>
      <c r="J9" s="276"/>
    </row>
    <row r="10" spans="1:10" x14ac:dyDescent="0.25">
      <c r="A10" s="57" t="s">
        <v>35</v>
      </c>
      <c r="B10" s="54">
        <v>1161.5330209085221</v>
      </c>
      <c r="C10" s="54">
        <v>1233.7749267099991</v>
      </c>
      <c r="H10" s="273"/>
      <c r="I10" s="270"/>
      <c r="J10" s="276"/>
    </row>
    <row r="11" spans="1:10" x14ac:dyDescent="0.25">
      <c r="A11" s="57" t="s">
        <v>36</v>
      </c>
      <c r="B11" s="54">
        <v>677.42099239611071</v>
      </c>
      <c r="C11" s="54">
        <v>632.76684063000027</v>
      </c>
      <c r="H11" s="273"/>
      <c r="I11" s="270"/>
      <c r="J11" s="276"/>
    </row>
    <row r="12" spans="1:10" x14ac:dyDescent="0.25">
      <c r="A12" s="57" t="s">
        <v>37</v>
      </c>
      <c r="B12" s="54">
        <v>114.41188754705932</v>
      </c>
      <c r="C12" s="54">
        <v>124.74386245000001</v>
      </c>
      <c r="H12" s="273"/>
      <c r="I12" s="270"/>
      <c r="J12" s="276"/>
    </row>
    <row r="13" spans="1:10" x14ac:dyDescent="0.25">
      <c r="A13" s="57" t="s">
        <v>38</v>
      </c>
      <c r="B13" s="54">
        <v>165.47383540267188</v>
      </c>
      <c r="C13" s="54">
        <v>181.5940951899999</v>
      </c>
      <c r="H13" s="273"/>
      <c r="I13" s="270"/>
      <c r="J13" s="276"/>
    </row>
    <row r="14" spans="1:10" x14ac:dyDescent="0.25">
      <c r="A14" s="58" t="s">
        <v>39</v>
      </c>
      <c r="B14" s="54">
        <v>4338.1184729327415</v>
      </c>
      <c r="C14" s="54">
        <v>4835.0579298399953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49</vt:i4>
      </vt:variant>
      <vt:variant>
        <vt:lpstr>Navngitte områder</vt:lpstr>
      </vt:variant>
      <vt:variant>
        <vt:i4>3</vt:i4>
      </vt:variant>
    </vt:vector>
  </HeadingPairs>
  <TitlesOfParts>
    <vt:vector size="52" baseType="lpstr">
      <vt:lpstr>fig 3.1</vt:lpstr>
      <vt:lpstr>fig 3.2</vt:lpstr>
      <vt:lpstr>Tab 3.1</vt:lpstr>
      <vt:lpstr>fig 3.3</vt:lpstr>
      <vt:lpstr>fig 3.4</vt:lpstr>
      <vt:lpstr>fig 3.5</vt:lpstr>
      <vt:lpstr>fig 3.6</vt:lpstr>
      <vt:lpstr>fig 3.7</vt:lpstr>
      <vt:lpstr>fig 3.8</vt:lpstr>
      <vt:lpstr>fig 4.1</vt:lpstr>
      <vt:lpstr>fig 4.2</vt:lpstr>
      <vt:lpstr>fig 4.3</vt:lpstr>
      <vt:lpstr>fig 4.4</vt:lpstr>
      <vt:lpstr>fig 4.5</vt:lpstr>
      <vt:lpstr>fig 4.6</vt:lpstr>
      <vt:lpstr>fig 4.7</vt:lpstr>
      <vt:lpstr>tab 5.1</vt:lpstr>
      <vt:lpstr>fig 5.1</vt:lpstr>
      <vt:lpstr>fig 5.2</vt:lpstr>
      <vt:lpstr>fig 5.3</vt:lpstr>
      <vt:lpstr>tab 5.2</vt:lpstr>
      <vt:lpstr>fig 5.4</vt:lpstr>
      <vt:lpstr>tab 5.3</vt:lpstr>
      <vt:lpstr>fig 5.5</vt:lpstr>
      <vt:lpstr>fig 5.6</vt:lpstr>
      <vt:lpstr>fig 5.7</vt:lpstr>
      <vt:lpstr>tab 5.4</vt:lpstr>
      <vt:lpstr>Fig 5.8</vt:lpstr>
      <vt:lpstr>Fig 5.9</vt:lpstr>
      <vt:lpstr>Fig 5.10</vt:lpstr>
      <vt:lpstr>tab 5.5</vt:lpstr>
      <vt:lpstr>fig 5.11</vt:lpstr>
      <vt:lpstr>fig 5.12</vt:lpstr>
      <vt:lpstr>fig 6.1</vt:lpstr>
      <vt:lpstr>fig 6.2</vt:lpstr>
      <vt:lpstr>fig 6.3</vt:lpstr>
      <vt:lpstr>tab 6.1</vt:lpstr>
      <vt:lpstr>fig 6.4</vt:lpstr>
      <vt:lpstr>tab 7.1</vt:lpstr>
      <vt:lpstr>tab 7.2</vt:lpstr>
      <vt:lpstr>tab 7.3</vt:lpstr>
      <vt:lpstr>tab 7.4</vt:lpstr>
      <vt:lpstr>tab 7.5</vt:lpstr>
      <vt:lpstr>tab 7.6</vt:lpstr>
      <vt:lpstr>fig 7.1</vt:lpstr>
      <vt:lpstr>fig 7.2</vt:lpstr>
      <vt:lpstr>tab 7.7</vt:lpstr>
      <vt:lpstr>tab 9.1</vt:lpstr>
      <vt:lpstr>tab 9.2</vt:lpstr>
      <vt:lpstr>'fig 3.3'!_Ref351362081</vt:lpstr>
      <vt:lpstr>'fig 3.1'!_Ref355245583</vt:lpstr>
      <vt:lpstr>'fig 6.1'!_Ref511917068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2018-09-19T09:09:54Z</dcterms:modified>
</cp:coreProperties>
</file>